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625"/>
  </bookViews>
  <sheets>
    <sheet name="Championnat" sheetId="1" r:id="rId1"/>
    <sheet name="Joueurs" sheetId="2" r:id="rId2"/>
  </sheets>
  <definedNames>
    <definedName name="Noms">Joueurs!$A$1:$A$12</definedName>
    <definedName name="Points">Joueurs!$B$1:$B$12</definedName>
    <definedName name="_xlnm.Print_Area" localSheetId="0">Championnat!$A$1:$X$104</definedName>
  </definedNames>
  <calcPr calcId="145621"/>
</workbook>
</file>

<file path=xl/calcChain.xml><?xml version="1.0" encoding="utf-8"?>
<calcChain xmlns="http://schemas.openxmlformats.org/spreadsheetml/2006/main">
  <c r="V98" i="1" l="1"/>
  <c r="V97" i="1"/>
  <c r="V96" i="1"/>
  <c r="V92" i="1"/>
  <c r="V91" i="1"/>
  <c r="V90" i="1"/>
  <c r="V86" i="1"/>
  <c r="V85" i="1"/>
  <c r="V84" i="1"/>
  <c r="X98" i="1"/>
  <c r="X97" i="1"/>
  <c r="X96" i="1"/>
  <c r="X92" i="1"/>
  <c r="X91" i="1"/>
  <c r="X90" i="1"/>
  <c r="X86" i="1"/>
  <c r="X85" i="1"/>
  <c r="X84" i="1"/>
  <c r="X80" i="1"/>
  <c r="X79" i="1"/>
  <c r="X78" i="1"/>
  <c r="V74" i="1"/>
  <c r="V73" i="1"/>
  <c r="V72" i="1"/>
  <c r="X74" i="1"/>
  <c r="X73" i="1"/>
  <c r="X72" i="1"/>
  <c r="V80" i="1"/>
  <c r="V79" i="1"/>
  <c r="V78" i="1"/>
  <c r="V68" i="1"/>
  <c r="V67" i="1"/>
  <c r="V66" i="1"/>
  <c r="X68" i="1"/>
  <c r="X67" i="1"/>
  <c r="X66" i="1"/>
  <c r="V63" i="1"/>
  <c r="V62" i="1"/>
  <c r="V61" i="1"/>
  <c r="X63" i="1"/>
  <c r="X62" i="1"/>
  <c r="X61" i="1"/>
  <c r="B103" i="1" l="1"/>
  <c r="B101" i="1"/>
  <c r="B99" i="1"/>
  <c r="B97" i="1"/>
  <c r="B95" i="1"/>
  <c r="B94" i="1"/>
  <c r="B93" i="1"/>
  <c r="B92" i="1"/>
  <c r="X101" i="1"/>
  <c r="V101" i="1"/>
  <c r="W101" i="1"/>
  <c r="W95" i="1"/>
  <c r="W89" i="1"/>
  <c r="U83" i="1" l="1"/>
  <c r="U77" i="1"/>
  <c r="W65" i="1"/>
  <c r="W77" i="1" s="1"/>
  <c r="W60" i="1"/>
  <c r="P60" i="1" l="1"/>
  <c r="Q26" i="1" l="1"/>
  <c r="Q49" i="1" l="1"/>
  <c r="P26" i="1"/>
  <c r="P25" i="1"/>
  <c r="P22" i="1"/>
  <c r="P21" i="1"/>
  <c r="Z26" i="1" l="1"/>
  <c r="Z24" i="1"/>
  <c r="Z25" i="1"/>
  <c r="Z23" i="1"/>
  <c r="Z22" i="1"/>
  <c r="Z21" i="1"/>
  <c r="Y25" i="1"/>
  <c r="Y24" i="1"/>
  <c r="Y26" i="1"/>
  <c r="Y22" i="1"/>
  <c r="Y23" i="1"/>
  <c r="Y21" i="1"/>
  <c r="X26" i="1"/>
  <c r="X25" i="1"/>
  <c r="X23" i="1"/>
  <c r="X22" i="1"/>
  <c r="X24" i="1"/>
  <c r="X21" i="1"/>
  <c r="W26" i="1" l="1"/>
  <c r="W23" i="1"/>
  <c r="W24" i="1"/>
  <c r="W22" i="1"/>
  <c r="W25" i="1"/>
  <c r="W21" i="1"/>
  <c r="V24" i="1"/>
  <c r="V23" i="1"/>
  <c r="V25" i="1"/>
  <c r="V22" i="1"/>
  <c r="V26" i="1"/>
  <c r="V21" i="1"/>
  <c r="M26" i="1"/>
  <c r="M24" i="1"/>
  <c r="M25" i="1"/>
  <c r="M23" i="1"/>
  <c r="M22" i="1"/>
  <c r="M21" i="1"/>
  <c r="L25" i="1"/>
  <c r="L24" i="1"/>
  <c r="L26" i="1"/>
  <c r="L22" i="1"/>
  <c r="L23" i="1"/>
  <c r="L21" i="1"/>
  <c r="K26" i="1"/>
  <c r="K25" i="1"/>
  <c r="K23" i="1"/>
  <c r="K22" i="1"/>
  <c r="K24" i="1"/>
  <c r="K21" i="1"/>
  <c r="J26" i="1"/>
  <c r="J23" i="1"/>
  <c r="I26" i="1"/>
  <c r="I21" i="1"/>
  <c r="J24" i="1"/>
  <c r="J22" i="1"/>
  <c r="J25" i="1"/>
  <c r="J21" i="1"/>
  <c r="I24" i="1"/>
  <c r="I23" i="1"/>
  <c r="I22" i="1"/>
  <c r="U26" i="1" l="1"/>
  <c r="U23" i="1"/>
  <c r="U22" i="1"/>
  <c r="U25" i="1"/>
  <c r="U21" i="1"/>
  <c r="U24" i="1"/>
  <c r="H24" i="1"/>
  <c r="H22" i="1"/>
  <c r="H23" i="1"/>
  <c r="H26" i="1"/>
  <c r="H21" i="1"/>
  <c r="Q24" i="1"/>
  <c r="Q23" i="1"/>
  <c r="P24" i="1"/>
  <c r="P23" i="1"/>
  <c r="T24" i="1" l="1"/>
  <c r="T23" i="1"/>
  <c r="T22" i="1"/>
  <c r="T21" i="1"/>
  <c r="T26" i="1"/>
  <c r="T25" i="1"/>
  <c r="D26" i="1"/>
  <c r="C26" i="1"/>
  <c r="D21" i="1"/>
  <c r="C21" i="1"/>
  <c r="S25" i="1" l="1"/>
  <c r="S21" i="1"/>
  <c r="S24" i="1"/>
  <c r="S23" i="1"/>
  <c r="S22" i="1"/>
  <c r="S26" i="1"/>
  <c r="Q25" i="1"/>
  <c r="Q22" i="1"/>
  <c r="Q21" i="1"/>
  <c r="D25" i="1"/>
  <c r="D24" i="1"/>
  <c r="D23" i="1"/>
  <c r="D22" i="1"/>
  <c r="C25" i="1"/>
  <c r="C24" i="1"/>
  <c r="C23" i="1"/>
  <c r="C22" i="1"/>
  <c r="E25" i="1" l="1"/>
  <c r="E23" i="1"/>
  <c r="E24" i="1"/>
  <c r="E22" i="1"/>
  <c r="E21" i="1"/>
  <c r="R26" i="1"/>
  <c r="R25" i="1"/>
  <c r="R24" i="1"/>
  <c r="R23" i="1"/>
  <c r="R22" i="1"/>
  <c r="R21" i="1"/>
  <c r="E26" i="1"/>
  <c r="E78" i="1"/>
  <c r="C78" i="1"/>
  <c r="E77" i="1"/>
  <c r="C77" i="1"/>
  <c r="E76" i="1"/>
  <c r="C76" i="1"/>
  <c r="E83" i="1"/>
  <c r="C83" i="1"/>
  <c r="E82" i="1"/>
  <c r="C82" i="1"/>
  <c r="E81" i="1"/>
  <c r="C81" i="1"/>
  <c r="E88" i="1"/>
  <c r="C88" i="1"/>
  <c r="E87" i="1"/>
  <c r="C87" i="1"/>
  <c r="E86" i="1"/>
  <c r="C86" i="1"/>
  <c r="R88" i="1"/>
  <c r="P88" i="1"/>
  <c r="R87" i="1"/>
  <c r="P87" i="1"/>
  <c r="R86" i="1"/>
  <c r="P86" i="1"/>
  <c r="R83" i="1"/>
  <c r="P83" i="1"/>
  <c r="R82" i="1"/>
  <c r="P82" i="1"/>
  <c r="R81" i="1"/>
  <c r="P81" i="1"/>
  <c r="R78" i="1"/>
  <c r="P78" i="1"/>
  <c r="R77" i="1"/>
  <c r="P77" i="1"/>
  <c r="R76" i="1"/>
  <c r="P76" i="1"/>
  <c r="R73" i="1"/>
  <c r="P73" i="1"/>
  <c r="R72" i="1"/>
  <c r="P72" i="1"/>
  <c r="R71" i="1"/>
  <c r="P71" i="1"/>
  <c r="R68" i="1"/>
  <c r="P68" i="1"/>
  <c r="R67" i="1"/>
  <c r="P67" i="1"/>
  <c r="R66" i="1"/>
  <c r="P66" i="1"/>
  <c r="R63" i="1"/>
  <c r="P63" i="1"/>
  <c r="R62" i="1"/>
  <c r="P62" i="1"/>
  <c r="R61" i="1"/>
  <c r="P61" i="1"/>
  <c r="E73" i="1"/>
  <c r="C73" i="1"/>
  <c r="E72" i="1"/>
  <c r="C72" i="1"/>
  <c r="E71" i="1"/>
  <c r="C71" i="1"/>
  <c r="E68" i="1"/>
  <c r="C68" i="1"/>
  <c r="E67" i="1"/>
  <c r="C67" i="1"/>
  <c r="E66" i="1"/>
  <c r="C66" i="1"/>
  <c r="E63" i="1"/>
  <c r="C63" i="1"/>
  <c r="E62" i="1"/>
  <c r="C62" i="1"/>
  <c r="E61" i="1"/>
  <c r="C61" i="1"/>
  <c r="R57" i="1"/>
  <c r="P57" i="1"/>
  <c r="R56" i="1"/>
  <c r="P56" i="1"/>
  <c r="R55" i="1"/>
  <c r="P55" i="1"/>
  <c r="X57" i="1"/>
  <c r="V57" i="1"/>
  <c r="X56" i="1"/>
  <c r="V56" i="1"/>
  <c r="X55" i="1"/>
  <c r="V55" i="1"/>
  <c r="X52" i="1"/>
  <c r="V52" i="1"/>
  <c r="X51" i="1"/>
  <c r="V51" i="1"/>
  <c r="X50" i="1"/>
  <c r="V50" i="1"/>
  <c r="X47" i="1"/>
  <c r="V47" i="1"/>
  <c r="X46" i="1"/>
  <c r="V46" i="1"/>
  <c r="X45" i="1"/>
  <c r="V45" i="1"/>
  <c r="X42" i="1"/>
  <c r="V42" i="1"/>
  <c r="X41" i="1"/>
  <c r="V41" i="1"/>
  <c r="X40" i="1"/>
  <c r="V40" i="1"/>
  <c r="X37" i="1"/>
  <c r="V37" i="1"/>
  <c r="X36" i="1"/>
  <c r="V36" i="1"/>
  <c r="X35" i="1"/>
  <c r="V35" i="1"/>
  <c r="X32" i="1"/>
  <c r="V32" i="1"/>
  <c r="X31" i="1"/>
  <c r="V31" i="1"/>
  <c r="X30" i="1"/>
  <c r="V30" i="1"/>
  <c r="R52" i="1"/>
  <c r="P52" i="1"/>
  <c r="R51" i="1"/>
  <c r="P51" i="1"/>
  <c r="R50" i="1"/>
  <c r="P50" i="1"/>
  <c r="R47" i="1"/>
  <c r="P47" i="1"/>
  <c r="R46" i="1"/>
  <c r="P46" i="1"/>
  <c r="R45" i="1"/>
  <c r="P45" i="1"/>
  <c r="R42" i="1"/>
  <c r="P42" i="1"/>
  <c r="R41" i="1"/>
  <c r="P41" i="1"/>
  <c r="R40" i="1"/>
  <c r="P40" i="1"/>
  <c r="R37" i="1"/>
  <c r="P37" i="1"/>
  <c r="R36" i="1"/>
  <c r="P36" i="1"/>
  <c r="R35" i="1"/>
  <c r="P35" i="1"/>
  <c r="R32" i="1"/>
  <c r="P32" i="1"/>
  <c r="R31" i="1"/>
  <c r="P31" i="1"/>
  <c r="R30" i="1"/>
  <c r="P30" i="1"/>
  <c r="E32" i="1"/>
  <c r="C32" i="1"/>
  <c r="E31" i="1"/>
  <c r="C31" i="1"/>
  <c r="E30" i="1"/>
  <c r="C30" i="1"/>
  <c r="E37" i="1"/>
  <c r="C37" i="1"/>
  <c r="I25" i="1" s="1"/>
  <c r="H25" i="1" s="1"/>
  <c r="E36" i="1"/>
  <c r="C36" i="1"/>
  <c r="E35" i="1"/>
  <c r="C35" i="1"/>
  <c r="E42" i="1"/>
  <c r="C42" i="1"/>
  <c r="E41" i="1"/>
  <c r="C41" i="1"/>
  <c r="E40" i="1"/>
  <c r="C40" i="1"/>
  <c r="E47" i="1"/>
  <c r="C47" i="1"/>
  <c r="E46" i="1"/>
  <c r="C46" i="1"/>
  <c r="E45" i="1"/>
  <c r="C45" i="1"/>
  <c r="E52" i="1"/>
  <c r="C52" i="1"/>
  <c r="E51" i="1"/>
  <c r="C51" i="1"/>
  <c r="E50" i="1"/>
  <c r="C50" i="1"/>
  <c r="N9" i="1"/>
  <c r="Q85" i="1"/>
  <c r="O85" i="1"/>
  <c r="O80" i="1"/>
  <c r="Q80" i="1"/>
  <c r="Q75" i="1"/>
  <c r="O75" i="1"/>
  <c r="N76" i="1"/>
  <c r="N75" i="1"/>
  <c r="Q70" i="1"/>
  <c r="O70" i="1"/>
  <c r="O65" i="1"/>
  <c r="Q65" i="1"/>
  <c r="Q60" i="1"/>
  <c r="O60" i="1"/>
  <c r="A76" i="1"/>
  <c r="B85" i="1"/>
  <c r="D85" i="1"/>
  <c r="D80" i="1"/>
  <c r="B80" i="1"/>
  <c r="D75" i="1"/>
  <c r="B75" i="1"/>
  <c r="A75" i="1"/>
  <c r="D70" i="1"/>
  <c r="B70" i="1"/>
  <c r="B65" i="1"/>
  <c r="D65" i="1"/>
  <c r="D60" i="1"/>
  <c r="B60" i="1"/>
  <c r="W54" i="1"/>
  <c r="U54" i="1"/>
  <c r="U49" i="1"/>
  <c r="W49" i="1"/>
  <c r="W44" i="1"/>
  <c r="U44" i="1"/>
  <c r="W39" i="1"/>
  <c r="U39" i="1"/>
  <c r="U34" i="1"/>
  <c r="W34" i="1"/>
  <c r="W29" i="1"/>
  <c r="U29" i="1"/>
  <c r="T45" i="1"/>
  <c r="T44" i="1"/>
  <c r="N44" i="1"/>
  <c r="A44" i="1"/>
  <c r="Q54" i="1"/>
  <c r="O54" i="1"/>
  <c r="O49" i="1"/>
  <c r="Q44" i="1"/>
  <c r="O44" i="1"/>
  <c r="N45" i="1"/>
  <c r="A45" i="1"/>
  <c r="Q39" i="1"/>
  <c r="O39" i="1"/>
  <c r="Q34" i="1"/>
  <c r="O34" i="1"/>
  <c r="O29" i="1"/>
  <c r="N60" i="1"/>
  <c r="A60" i="1"/>
  <c r="T29" i="1"/>
  <c r="N29" i="1"/>
  <c r="A29" i="1"/>
  <c r="D49" i="1"/>
  <c r="B49" i="1"/>
  <c r="D54" i="1"/>
  <c r="D44" i="1"/>
  <c r="D39" i="1"/>
  <c r="G25" i="1" l="1"/>
  <c r="G22" i="1"/>
  <c r="G24" i="1"/>
  <c r="G21" i="1"/>
  <c r="G26" i="1"/>
  <c r="G23" i="1"/>
  <c r="Q29" i="1"/>
  <c r="D29" i="1"/>
  <c r="D34" i="1"/>
  <c r="B54" i="1"/>
  <c r="B39" i="1"/>
  <c r="B34" i="1"/>
  <c r="B44" i="1"/>
  <c r="B29" i="1"/>
  <c r="F24" i="1" l="1"/>
  <c r="F25" i="1"/>
  <c r="F23" i="1"/>
  <c r="F22" i="1"/>
  <c r="F21" i="1"/>
  <c r="F26" i="1"/>
  <c r="E57" i="1"/>
  <c r="E56" i="1"/>
  <c r="E55" i="1"/>
  <c r="C57" i="1"/>
  <c r="C56" i="1"/>
  <c r="C55" i="1"/>
  <c r="U95" i="1" l="1"/>
  <c r="B100" i="1" s="1"/>
  <c r="U101" i="1"/>
  <c r="B102" i="1" s="1"/>
  <c r="W83" i="1"/>
  <c r="B96" i="1" s="1"/>
  <c r="U60" i="1"/>
  <c r="U71" i="1" s="1"/>
  <c r="U65" i="1"/>
  <c r="W71" i="1" s="1"/>
  <c r="U89" i="1"/>
  <c r="B98" i="1" s="1"/>
  <c r="N17" i="1"/>
  <c r="N15" i="1" l="1"/>
  <c r="N11" i="1"/>
  <c r="N12" i="1"/>
  <c r="N14" i="1"/>
  <c r="N7" i="1"/>
  <c r="N16" i="1"/>
  <c r="N10" i="1"/>
  <c r="N13" i="1"/>
  <c r="N8" i="1"/>
</calcChain>
</file>

<file path=xl/comments1.xml><?xml version="1.0" encoding="utf-8"?>
<comments xmlns="http://schemas.openxmlformats.org/spreadsheetml/2006/main">
  <authors>
    <author>Leader  Comptabilite Cyril Lefevre</author>
  </authors>
  <commentList>
    <comment ref="O61" authorId="0">
      <text>
        <r>
          <rPr>
            <b/>
            <sz val="9"/>
            <color indexed="81"/>
            <rFont val="Tahoma"/>
            <family val="2"/>
          </rPr>
          <t>Leader  Comptabilite Cyril Lefevre:</t>
        </r>
        <r>
          <rPr>
            <sz val="9"/>
            <color indexed="81"/>
            <rFont val="Tahoma"/>
            <family val="2"/>
          </rPr>
          <t xml:space="preserve">
Joueur de l'équipe 2</t>
        </r>
      </text>
    </comment>
  </commentList>
</comments>
</file>

<file path=xl/sharedStrings.xml><?xml version="1.0" encoding="utf-8"?>
<sst xmlns="http://schemas.openxmlformats.org/spreadsheetml/2006/main" count="382" uniqueCount="117">
  <si>
    <t>Championnat par équipe Vétérans</t>
  </si>
  <si>
    <t>Titulaire 1</t>
  </si>
  <si>
    <t>Titulaire 2</t>
  </si>
  <si>
    <t>Titulaire 3</t>
  </si>
  <si>
    <t>Clubs</t>
  </si>
  <si>
    <t>Points</t>
  </si>
  <si>
    <t>Moyenne</t>
  </si>
  <si>
    <t>Domont 1</t>
  </si>
  <si>
    <t>Lefèvre Cyril</t>
  </si>
  <si>
    <t>Lebranchu Laurent</t>
  </si>
  <si>
    <t>Magny 1</t>
  </si>
  <si>
    <t>Remplacant 1</t>
  </si>
  <si>
    <t>Remplacant 2</t>
  </si>
  <si>
    <t>Journée 1</t>
  </si>
  <si>
    <t>Journée 2</t>
  </si>
  <si>
    <t>Journée 3</t>
  </si>
  <si>
    <t>Journée 4</t>
  </si>
  <si>
    <t>Journée 5</t>
  </si>
  <si>
    <t>Noms</t>
  </si>
  <si>
    <t>Remplacant 3</t>
  </si>
  <si>
    <t>Bandry Xavier</t>
  </si>
  <si>
    <t>Brault Christian</t>
  </si>
  <si>
    <t>Classement inférieur à 1000 pts</t>
  </si>
  <si>
    <t>St Leu 1</t>
  </si>
  <si>
    <t>Bouguettaya Hassan</t>
  </si>
  <si>
    <t>Lagrave Didier</t>
  </si>
  <si>
    <t>Marconnet Philippe</t>
  </si>
  <si>
    <t>Pontoise 1</t>
  </si>
  <si>
    <t>Laval Daniel</t>
  </si>
  <si>
    <t>Pecaud Jean-Michel</t>
  </si>
  <si>
    <t>Ducaule Pascal</t>
  </si>
  <si>
    <t>Brillard Alain</t>
  </si>
  <si>
    <t>Dubois Eric</t>
  </si>
  <si>
    <t>Poulhet Hervé</t>
  </si>
  <si>
    <t>Le Borgne François</t>
  </si>
  <si>
    <t>Loiseau Michel</t>
  </si>
  <si>
    <t>Louvet Cédric</t>
  </si>
  <si>
    <t>Sannois 1</t>
  </si>
  <si>
    <t>Ennery 1</t>
  </si>
  <si>
    <t>Desvignes Pascal</t>
  </si>
  <si>
    <t>Mailhou Alain</t>
  </si>
  <si>
    <t>Begue Fabrice</t>
  </si>
  <si>
    <t>Saison 2021 / 2022</t>
  </si>
  <si>
    <t>Valentin Manuel</t>
  </si>
  <si>
    <t>Magnifique Eugene</t>
  </si>
  <si>
    <t>Decret Claude</t>
  </si>
  <si>
    <t>Andre Joel</t>
  </si>
  <si>
    <t>Caron Guillaume</t>
  </si>
  <si>
    <t>Baudoin Laurent</t>
  </si>
  <si>
    <t>Ezanville Ecouen 1</t>
  </si>
  <si>
    <t>Joly Sandrine</t>
  </si>
  <si>
    <t>Lavrillat Fabrice</t>
  </si>
  <si>
    <t>Pontoise 2</t>
  </si>
  <si>
    <t>Emonide Charles</t>
  </si>
  <si>
    <t>De Bloteau Damien</t>
  </si>
  <si>
    <t>Taverny 1</t>
  </si>
  <si>
    <t>Fine Pascal</t>
  </si>
  <si>
    <t>Muselet Sylvie</t>
  </si>
  <si>
    <t>Wain Martine</t>
  </si>
  <si>
    <t>Ennery 2</t>
  </si>
  <si>
    <t>Gauchet William</t>
  </si>
  <si>
    <t>Lasausse Frédéric</t>
  </si>
  <si>
    <t>Rahmani Ali</t>
  </si>
  <si>
    <t>Chakmakian Richard</t>
  </si>
  <si>
    <t>Josefsberg Richard</t>
  </si>
  <si>
    <t>Vignes Bernard</t>
  </si>
  <si>
    <t>Sabreja Bruno</t>
  </si>
  <si>
    <t>Poule 1</t>
  </si>
  <si>
    <t>Pontoise-Cergy 1</t>
  </si>
  <si>
    <t>Pontoise-Cergy 2</t>
  </si>
  <si>
    <t>CS Taverny 1</t>
  </si>
  <si>
    <t>Poule 2</t>
  </si>
  <si>
    <t>Auvers 1</t>
  </si>
  <si>
    <t>Exempt</t>
  </si>
  <si>
    <t>Imbault Christophe</t>
  </si>
  <si>
    <t>Mazurier Pascal</t>
  </si>
  <si>
    <t>Points G</t>
  </si>
  <si>
    <t>Points P</t>
  </si>
  <si>
    <t>G/P</t>
  </si>
  <si>
    <t>Beurel Daniel</t>
  </si>
  <si>
    <t>Makhlouf Pascal</t>
  </si>
  <si>
    <t>Nove Dominique</t>
  </si>
  <si>
    <t>J1</t>
  </si>
  <si>
    <t>J2</t>
  </si>
  <si>
    <t>J3</t>
  </si>
  <si>
    <t>J4</t>
  </si>
  <si>
    <t>J5</t>
  </si>
  <si>
    <t>Classement Poule</t>
  </si>
  <si>
    <t>Orlandini Christophe</t>
  </si>
  <si>
    <t>Gautherin Jean-Pierre</t>
  </si>
  <si>
    <t>Destres Thierry</t>
  </si>
  <si>
    <t>Markovic Dragan</t>
  </si>
  <si>
    <t>Samson Johann</t>
  </si>
  <si>
    <t>Llerena José</t>
  </si>
  <si>
    <t>Kergoat Jocelyne</t>
  </si>
  <si>
    <t>Gaillot Franck</t>
  </si>
  <si>
    <t>Demies Finales</t>
  </si>
  <si>
    <t>Finale</t>
  </si>
  <si>
    <t>places 5 / 6</t>
  </si>
  <si>
    <t>places 7 / 8</t>
  </si>
  <si>
    <t>places 9 / 10</t>
  </si>
  <si>
    <t>places 11 / 12</t>
  </si>
  <si>
    <t>Classement Final :</t>
  </si>
  <si>
    <t>1er</t>
  </si>
  <si>
    <t>2éme</t>
  </si>
  <si>
    <t>3éme</t>
  </si>
  <si>
    <t>4éme</t>
  </si>
  <si>
    <t>5éme</t>
  </si>
  <si>
    <t>6éme</t>
  </si>
  <si>
    <t>7éme</t>
  </si>
  <si>
    <t>8éme</t>
  </si>
  <si>
    <t>9éme</t>
  </si>
  <si>
    <t>10éme</t>
  </si>
  <si>
    <t>11éme</t>
  </si>
  <si>
    <t>12éme</t>
  </si>
  <si>
    <t>Chantelot Marion</t>
  </si>
  <si>
    <t>places 3 / 4 non jouées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</si>
</sst>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3" borderId="0" xfId="0" applyFont="1" applyFill="1"/>
    <xf numFmtId="0" fontId="0" fillId="4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1" fontId="0" fillId="4" borderId="10" xfId="0" applyNumberFormat="1" applyFill="1" applyBorder="1"/>
    <xf numFmtId="0" fontId="0" fillId="0" borderId="11" xfId="0" applyBorder="1"/>
    <xf numFmtId="164" fontId="0" fillId="0" borderId="0" xfId="0" applyNumberFormat="1"/>
    <xf numFmtId="0" fontId="0" fillId="0" borderId="0" xfId="0" applyFill="1" applyBorder="1"/>
    <xf numFmtId="0" fontId="0" fillId="0" borderId="0" xfId="0" applyBorder="1"/>
    <xf numFmtId="0" fontId="1" fillId="4" borderId="0" xfId="0" applyFont="1" applyFill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0" fillId="5" borderId="0" xfId="0" applyFill="1"/>
    <xf numFmtId="0" fontId="0" fillId="0" borderId="25" xfId="0" applyBorder="1"/>
    <xf numFmtId="0" fontId="0" fillId="0" borderId="26" xfId="0" applyBorder="1"/>
    <xf numFmtId="0" fontId="0" fillId="5" borderId="9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79"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4"/>
  <sheetViews>
    <sheetView showGridLines="0" tabSelected="1" topLeftCell="O61" workbookViewId="0">
      <selection activeCell="T76" sqref="T76:X76"/>
    </sheetView>
  </sheetViews>
  <sheetFormatPr baseColWidth="10" defaultRowHeight="15" x14ac:dyDescent="0.25"/>
  <cols>
    <col min="1" max="1" width="24.5703125" bestFit="1" customWidth="1"/>
    <col min="2" max="2" width="19.85546875" bestFit="1" customWidth="1"/>
    <col min="3" max="3" width="8.28515625" bestFit="1" customWidth="1"/>
    <col min="4" max="4" width="18.42578125" customWidth="1"/>
    <col min="5" max="5" width="6.7109375" customWidth="1"/>
    <col min="6" max="6" width="22" bestFit="1" customWidth="1"/>
    <col min="7" max="8" width="6.7109375" customWidth="1"/>
    <col min="9" max="13" width="6.7109375" hidden="1" customWidth="1"/>
    <col min="14" max="14" width="25.7109375" bestFit="1" customWidth="1"/>
    <col min="15" max="15" width="19.140625" bestFit="1" customWidth="1"/>
    <col min="16" max="16" width="8.28515625" bestFit="1" customWidth="1"/>
    <col min="17" max="17" width="22.42578125" bestFit="1" customWidth="1"/>
    <col min="18" max="18" width="6.7109375" customWidth="1"/>
    <col min="19" max="19" width="22" bestFit="1" customWidth="1"/>
    <col min="20" max="20" width="24.5703125" bestFit="1" customWidth="1"/>
    <col min="21" max="21" width="19.5703125" bestFit="1" customWidth="1"/>
    <col min="22" max="22" width="4" bestFit="1" customWidth="1"/>
    <col min="23" max="23" width="20.5703125" bestFit="1" customWidth="1"/>
    <col min="24" max="24" width="4" bestFit="1" customWidth="1"/>
    <col min="25" max="26" width="6.7109375" customWidth="1"/>
  </cols>
  <sheetData>
    <row r="1" spans="1:20" ht="26.25" x14ac:dyDescent="0.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20" x14ac:dyDescent="0.25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4" spans="1:20" x14ac:dyDescent="0.25">
      <c r="A4" s="45" t="s">
        <v>22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6" spans="1:20" ht="15.75" thickBot="1" x14ac:dyDescent="0.3">
      <c r="A6" s="4" t="s">
        <v>4</v>
      </c>
      <c r="B6" s="5" t="s">
        <v>1</v>
      </c>
      <c r="C6" s="5" t="s">
        <v>5</v>
      </c>
      <c r="D6" s="5" t="s">
        <v>2</v>
      </c>
      <c r="E6" s="5" t="s">
        <v>5</v>
      </c>
      <c r="F6" s="5" t="s">
        <v>3</v>
      </c>
      <c r="G6" s="4" t="s">
        <v>5</v>
      </c>
      <c r="H6" s="19"/>
      <c r="I6" s="19"/>
      <c r="J6" s="19"/>
      <c r="K6" s="19"/>
      <c r="L6" s="19"/>
      <c r="M6" s="19"/>
      <c r="N6" s="8" t="s">
        <v>6</v>
      </c>
      <c r="O6" s="6" t="s">
        <v>11</v>
      </c>
      <c r="P6" s="5" t="s">
        <v>5</v>
      </c>
      <c r="Q6" s="5" t="s">
        <v>12</v>
      </c>
      <c r="R6" s="6" t="s">
        <v>5</v>
      </c>
      <c r="S6" s="5" t="s">
        <v>19</v>
      </c>
      <c r="T6" s="6" t="s">
        <v>5</v>
      </c>
    </row>
    <row r="7" spans="1:20" ht="15.75" thickTop="1" x14ac:dyDescent="0.25">
      <c r="A7" s="9" t="s">
        <v>27</v>
      </c>
      <c r="B7" s="10" t="s">
        <v>43</v>
      </c>
      <c r="C7" s="10">
        <v>971</v>
      </c>
      <c r="D7" s="10" t="s">
        <v>44</v>
      </c>
      <c r="E7" s="10">
        <v>847</v>
      </c>
      <c r="F7" s="10" t="s">
        <v>45</v>
      </c>
      <c r="G7" s="9">
        <v>842</v>
      </c>
      <c r="H7" s="20"/>
      <c r="I7" s="20"/>
      <c r="J7" s="20"/>
      <c r="K7" s="20"/>
      <c r="L7" s="20"/>
      <c r="M7" s="20"/>
      <c r="N7" s="11">
        <f t="shared" ref="N7:N17" si="0">(C7+E7+G7)/3</f>
        <v>886.66666666666663</v>
      </c>
      <c r="O7" s="12" t="s">
        <v>63</v>
      </c>
      <c r="P7" s="10">
        <v>688</v>
      </c>
      <c r="Q7" s="42" t="s">
        <v>29</v>
      </c>
      <c r="R7" s="12"/>
      <c r="S7" s="10"/>
      <c r="T7" s="12"/>
    </row>
    <row r="8" spans="1:20" x14ac:dyDescent="0.25">
      <c r="A8" s="9" t="s">
        <v>7</v>
      </c>
      <c r="B8" s="10" t="s">
        <v>24</v>
      </c>
      <c r="C8" s="10">
        <v>992</v>
      </c>
      <c r="D8" s="10" t="s">
        <v>25</v>
      </c>
      <c r="E8" s="10">
        <v>801</v>
      </c>
      <c r="F8" s="10" t="s">
        <v>26</v>
      </c>
      <c r="G8" s="9">
        <v>799</v>
      </c>
      <c r="H8" s="20"/>
      <c r="I8" s="20"/>
      <c r="J8" s="20"/>
      <c r="K8" s="20"/>
      <c r="L8" s="20"/>
      <c r="M8" s="20"/>
      <c r="N8" s="11">
        <f t="shared" si="0"/>
        <v>864</v>
      </c>
      <c r="O8" s="12" t="s">
        <v>39</v>
      </c>
      <c r="P8" s="10">
        <v>580</v>
      </c>
      <c r="Q8" s="10" t="s">
        <v>88</v>
      </c>
      <c r="R8" s="12">
        <v>577</v>
      </c>
      <c r="S8" s="10"/>
      <c r="T8" s="12"/>
    </row>
    <row r="9" spans="1:20" x14ac:dyDescent="0.25">
      <c r="A9" s="9" t="s">
        <v>72</v>
      </c>
      <c r="B9" s="10" t="s">
        <v>30</v>
      </c>
      <c r="C9" s="10">
        <v>944</v>
      </c>
      <c r="D9" s="10" t="s">
        <v>31</v>
      </c>
      <c r="E9" s="10">
        <v>891</v>
      </c>
      <c r="F9" s="10" t="s">
        <v>32</v>
      </c>
      <c r="G9" s="9">
        <v>737</v>
      </c>
      <c r="H9" s="20"/>
      <c r="I9" s="20"/>
      <c r="J9" s="20"/>
      <c r="K9" s="20"/>
      <c r="L9" s="20"/>
      <c r="M9" s="20"/>
      <c r="N9" s="11">
        <f t="shared" si="0"/>
        <v>857.33333333333337</v>
      </c>
      <c r="O9" s="12" t="s">
        <v>89</v>
      </c>
      <c r="P9" s="10">
        <v>563</v>
      </c>
      <c r="Q9" s="10" t="s">
        <v>90</v>
      </c>
      <c r="R9" s="12">
        <v>566</v>
      </c>
      <c r="S9" s="10" t="s">
        <v>93</v>
      </c>
      <c r="T9" s="12">
        <v>689</v>
      </c>
    </row>
    <row r="10" spans="1:20" x14ac:dyDescent="0.25">
      <c r="A10" s="9" t="s">
        <v>10</v>
      </c>
      <c r="B10" s="10" t="s">
        <v>9</v>
      </c>
      <c r="C10" s="10">
        <v>973</v>
      </c>
      <c r="D10" s="10" t="s">
        <v>8</v>
      </c>
      <c r="E10" s="10">
        <v>742</v>
      </c>
      <c r="F10" s="10" t="s">
        <v>20</v>
      </c>
      <c r="G10" s="9">
        <v>552</v>
      </c>
      <c r="H10" s="20"/>
      <c r="I10" s="20"/>
      <c r="J10" s="20"/>
      <c r="K10" s="20"/>
      <c r="L10" s="20"/>
      <c r="M10" s="20"/>
      <c r="N10" s="11">
        <f t="shared" si="0"/>
        <v>755.66666666666663</v>
      </c>
      <c r="O10" s="12" t="s">
        <v>81</v>
      </c>
      <c r="P10" s="10">
        <v>500</v>
      </c>
      <c r="Q10" s="10" t="s">
        <v>92</v>
      </c>
      <c r="R10" s="12">
        <v>500</v>
      </c>
      <c r="S10" s="10"/>
      <c r="T10" s="12"/>
    </row>
    <row r="11" spans="1:20" x14ac:dyDescent="0.25">
      <c r="A11" s="9" t="s">
        <v>37</v>
      </c>
      <c r="B11" s="10" t="s">
        <v>46</v>
      </c>
      <c r="C11" s="10">
        <v>881</v>
      </c>
      <c r="D11" s="10" t="s">
        <v>34</v>
      </c>
      <c r="E11" s="10">
        <v>634</v>
      </c>
      <c r="F11" s="10" t="s">
        <v>64</v>
      </c>
      <c r="G11" s="9">
        <v>707</v>
      </c>
      <c r="H11" s="20"/>
      <c r="I11" s="20"/>
      <c r="J11" s="20"/>
      <c r="K11" s="20"/>
      <c r="L11" s="20"/>
      <c r="M11" s="20"/>
      <c r="N11" s="11">
        <f t="shared" si="0"/>
        <v>740.66666666666663</v>
      </c>
      <c r="O11" s="12" t="s">
        <v>91</v>
      </c>
      <c r="P11" s="10">
        <v>669</v>
      </c>
      <c r="Q11" s="10"/>
      <c r="R11" s="12"/>
      <c r="S11" s="10"/>
      <c r="T11" s="12"/>
    </row>
    <row r="12" spans="1:20" x14ac:dyDescent="0.25">
      <c r="A12" s="9" t="s">
        <v>38</v>
      </c>
      <c r="B12" s="10" t="s">
        <v>47</v>
      </c>
      <c r="C12" s="10">
        <v>665</v>
      </c>
      <c r="D12" s="10" t="s">
        <v>36</v>
      </c>
      <c r="E12" s="10">
        <v>680</v>
      </c>
      <c r="F12" s="10" t="s">
        <v>48</v>
      </c>
      <c r="G12" s="9">
        <v>795</v>
      </c>
      <c r="H12" s="20"/>
      <c r="I12" s="20"/>
      <c r="J12" s="20"/>
      <c r="K12" s="20"/>
      <c r="L12" s="20"/>
      <c r="M12" s="20"/>
      <c r="N12" s="11">
        <f t="shared" si="0"/>
        <v>713.33333333333337</v>
      </c>
      <c r="O12" s="12" t="s">
        <v>95</v>
      </c>
      <c r="P12" s="10">
        <v>500</v>
      </c>
      <c r="Q12" s="10"/>
      <c r="R12" s="12"/>
      <c r="S12" s="10"/>
      <c r="T12" s="12"/>
    </row>
    <row r="13" spans="1:20" x14ac:dyDescent="0.25">
      <c r="A13" s="9" t="s">
        <v>49</v>
      </c>
      <c r="B13" s="10" t="s">
        <v>50</v>
      </c>
      <c r="C13" s="10">
        <v>652</v>
      </c>
      <c r="D13" s="10" t="s">
        <v>21</v>
      </c>
      <c r="E13" s="10">
        <v>785</v>
      </c>
      <c r="F13" s="10" t="s">
        <v>51</v>
      </c>
      <c r="G13" s="9">
        <v>628</v>
      </c>
      <c r="H13" s="20"/>
      <c r="I13" s="20"/>
      <c r="J13" s="20"/>
      <c r="K13" s="20"/>
      <c r="L13" s="20"/>
      <c r="M13" s="20"/>
      <c r="N13" s="11">
        <f t="shared" si="0"/>
        <v>688.33333333333337</v>
      </c>
      <c r="O13" s="12" t="s">
        <v>65</v>
      </c>
      <c r="P13" s="10">
        <v>517</v>
      </c>
      <c r="Q13" s="10" t="s">
        <v>75</v>
      </c>
      <c r="R13" s="12">
        <v>608</v>
      </c>
      <c r="S13" s="10" t="s">
        <v>80</v>
      </c>
      <c r="T13" s="12">
        <v>566</v>
      </c>
    </row>
    <row r="14" spans="1:20" x14ac:dyDescent="0.25">
      <c r="A14" s="9" t="s">
        <v>52</v>
      </c>
      <c r="B14" s="10" t="s">
        <v>53</v>
      </c>
      <c r="C14" s="10">
        <v>636</v>
      </c>
      <c r="D14" s="10" t="s">
        <v>28</v>
      </c>
      <c r="E14" s="10">
        <v>686</v>
      </c>
      <c r="F14" s="42" t="s">
        <v>29</v>
      </c>
      <c r="G14" s="9">
        <v>706</v>
      </c>
      <c r="H14" s="20"/>
      <c r="I14" s="20"/>
      <c r="J14" s="20"/>
      <c r="K14" s="20"/>
      <c r="L14" s="20"/>
      <c r="M14" s="20"/>
      <c r="N14" s="11">
        <f t="shared" si="0"/>
        <v>676</v>
      </c>
      <c r="O14" s="12" t="s">
        <v>66</v>
      </c>
      <c r="P14" s="10">
        <v>621</v>
      </c>
      <c r="Q14" s="10"/>
      <c r="R14" s="12"/>
      <c r="S14" s="10"/>
      <c r="T14" s="12"/>
    </row>
    <row r="15" spans="1:20" x14ac:dyDescent="0.25">
      <c r="A15" s="9" t="s">
        <v>23</v>
      </c>
      <c r="B15" s="10" t="s">
        <v>54</v>
      </c>
      <c r="C15" s="10">
        <v>705</v>
      </c>
      <c r="D15" s="10" t="s">
        <v>40</v>
      </c>
      <c r="E15" s="10">
        <v>687</v>
      </c>
      <c r="F15" s="10" t="s">
        <v>41</v>
      </c>
      <c r="G15" s="9">
        <v>504</v>
      </c>
      <c r="H15" s="20"/>
      <c r="I15" s="20"/>
      <c r="J15" s="20"/>
      <c r="K15" s="20"/>
      <c r="L15" s="20"/>
      <c r="M15" s="20"/>
      <c r="N15" s="11">
        <f t="shared" si="0"/>
        <v>632</v>
      </c>
      <c r="O15" s="12" t="s">
        <v>74</v>
      </c>
      <c r="P15" s="10">
        <v>790</v>
      </c>
      <c r="Q15" s="10" t="s">
        <v>115</v>
      </c>
      <c r="R15" s="12">
        <v>520</v>
      </c>
      <c r="S15" s="10"/>
      <c r="T15" s="12"/>
    </row>
    <row r="16" spans="1:20" x14ac:dyDescent="0.25">
      <c r="A16" s="9" t="s">
        <v>55</v>
      </c>
      <c r="B16" s="9" t="s">
        <v>56</v>
      </c>
      <c r="C16" s="10">
        <v>693</v>
      </c>
      <c r="D16" s="10" t="s">
        <v>33</v>
      </c>
      <c r="E16" s="10">
        <v>559</v>
      </c>
      <c r="F16" s="10" t="s">
        <v>57</v>
      </c>
      <c r="G16" s="9">
        <v>500</v>
      </c>
      <c r="H16" s="20"/>
      <c r="I16" s="20"/>
      <c r="J16" s="20"/>
      <c r="K16" s="20"/>
      <c r="L16" s="20"/>
      <c r="M16" s="20"/>
      <c r="N16" s="11">
        <f t="shared" si="0"/>
        <v>584</v>
      </c>
      <c r="O16" s="12" t="s">
        <v>58</v>
      </c>
      <c r="P16" s="10">
        <v>500</v>
      </c>
      <c r="Q16" s="10" t="s">
        <v>94</v>
      </c>
      <c r="R16" s="12">
        <v>500</v>
      </c>
      <c r="S16" s="10"/>
      <c r="T16" s="12"/>
    </row>
    <row r="17" spans="1:26" x14ac:dyDescent="0.25">
      <c r="A17" s="9" t="s">
        <v>59</v>
      </c>
      <c r="B17" s="10" t="s">
        <v>35</v>
      </c>
      <c r="C17" s="10">
        <v>507</v>
      </c>
      <c r="D17" s="10" t="s">
        <v>60</v>
      </c>
      <c r="E17" s="10">
        <v>500</v>
      </c>
      <c r="F17" s="10" t="s">
        <v>61</v>
      </c>
      <c r="G17" s="9">
        <v>500</v>
      </c>
      <c r="H17" s="20"/>
      <c r="I17" s="20"/>
      <c r="J17" s="20"/>
      <c r="K17" s="20"/>
      <c r="L17" s="20"/>
      <c r="M17" s="20"/>
      <c r="N17" s="11">
        <f t="shared" si="0"/>
        <v>502.33333333333331</v>
      </c>
      <c r="O17" s="12" t="s">
        <v>62</v>
      </c>
      <c r="P17" s="10">
        <v>500</v>
      </c>
      <c r="Q17" s="10" t="s">
        <v>79</v>
      </c>
      <c r="R17" s="12">
        <v>500</v>
      </c>
      <c r="S17" s="10"/>
      <c r="T17" s="12"/>
    </row>
    <row r="19" spans="1:26" ht="15.75" thickBot="1" x14ac:dyDescent="0.3"/>
    <row r="20" spans="1:26" ht="16.5" thickTop="1" thickBot="1" x14ac:dyDescent="0.3">
      <c r="B20" s="33" t="s">
        <v>67</v>
      </c>
      <c r="C20" s="31" t="s">
        <v>76</v>
      </c>
      <c r="D20" s="31" t="s">
        <v>77</v>
      </c>
      <c r="E20" s="30" t="s">
        <v>78</v>
      </c>
      <c r="F20" s="31" t="s">
        <v>87</v>
      </c>
      <c r="G20" s="31"/>
      <c r="H20" s="32" t="s">
        <v>5</v>
      </c>
      <c r="I20" s="18" t="s">
        <v>82</v>
      </c>
      <c r="J20" s="18" t="s">
        <v>83</v>
      </c>
      <c r="K20" s="18" t="s">
        <v>84</v>
      </c>
      <c r="L20" s="18" t="s">
        <v>85</v>
      </c>
      <c r="M20" s="18" t="s">
        <v>86</v>
      </c>
      <c r="O20" s="34" t="s">
        <v>71</v>
      </c>
      <c r="P20" s="31" t="s">
        <v>76</v>
      </c>
      <c r="Q20" s="31" t="s">
        <v>77</v>
      </c>
      <c r="R20" s="30" t="s">
        <v>78</v>
      </c>
      <c r="S20" s="31" t="s">
        <v>87</v>
      </c>
      <c r="T20" s="31"/>
      <c r="U20" s="32" t="s">
        <v>5</v>
      </c>
      <c r="V20" s="22" t="s">
        <v>82</v>
      </c>
      <c r="W20" s="22" t="s">
        <v>83</v>
      </c>
      <c r="X20" s="22" t="s">
        <v>84</v>
      </c>
      <c r="Y20" s="22" t="s">
        <v>85</v>
      </c>
      <c r="Z20" s="22" t="s">
        <v>86</v>
      </c>
    </row>
    <row r="21" spans="1:26" ht="15.75" thickTop="1" x14ac:dyDescent="0.25">
      <c r="B21" s="23" t="s">
        <v>68</v>
      </c>
      <c r="C21" s="28">
        <f>+C29+R29+V29+E60+P60</f>
        <v>81</v>
      </c>
      <c r="D21" s="28">
        <f>+E29+P29+X29+C60+R60</f>
        <v>69</v>
      </c>
      <c r="E21" s="15">
        <f>IF(C21=0,"",+C21/D21)</f>
        <v>1.173913043478261</v>
      </c>
      <c r="F21" s="28">
        <f t="shared" ref="F21:F26" si="1">RANK(H21,$G$21:$G$26)</f>
        <v>3</v>
      </c>
      <c r="G21" s="35">
        <f>LARGE($H$21:$H$26,1)</f>
        <v>15</v>
      </c>
      <c r="H21" s="24">
        <f t="shared" ref="H21:H26" si="2">SUM(I21:M21)</f>
        <v>11</v>
      </c>
      <c r="I21" s="21">
        <f>IF($C$29=$E$29,2,IF($C$29&gt;$E$29,3,1))</f>
        <v>3</v>
      </c>
      <c r="J21" s="21">
        <f>IF($P$29=$R$29,2,IF($R$29&gt;$P$29,3,1))</f>
        <v>3</v>
      </c>
      <c r="K21" s="21">
        <f>IF($V$29="","",IF($V$29=$X$29,2,IF($V$29&gt;$X$29,3,1)))</f>
        <v>3</v>
      </c>
      <c r="L21" s="21">
        <f>IF($C$60="","",IF($C$60=$E$60,2,IF($E$60&gt;$C$60,3,1)))</f>
        <v>1</v>
      </c>
      <c r="M21" s="21">
        <f>IF($P$60="","",IF($P$60=$R$60,2,IF($P$60&gt;$R$60,3,1)))</f>
        <v>1</v>
      </c>
      <c r="N21" s="43"/>
      <c r="O21" s="23" t="s">
        <v>7</v>
      </c>
      <c r="P21" s="28">
        <f>+C44+R44+V44+E75+P75</f>
        <v>65</v>
      </c>
      <c r="Q21" s="28">
        <f>+E44+P44+X44+C75+R75+1</f>
        <v>56</v>
      </c>
      <c r="R21" s="15">
        <f>IF(P21=0,"",+P21/Q21)</f>
        <v>1.1607142857142858</v>
      </c>
      <c r="S21" s="28">
        <f t="shared" ref="S21:S26" si="3">RANK(U21,$T$21:$T$26)</f>
        <v>3</v>
      </c>
      <c r="T21" s="37">
        <f>LARGE($U$21:$U$26,1)</f>
        <v>11</v>
      </c>
      <c r="U21" s="24">
        <f t="shared" ref="U21:U26" si="4">SUM(V21:Z21)</f>
        <v>9</v>
      </c>
      <c r="V21" s="22" t="str">
        <f>IF($C$44="","",IF($C$44=$E$44,2,IF($C$44&gt;$E$44,3,1)))</f>
        <v/>
      </c>
      <c r="W21" s="22">
        <f>IF($P$44="","",IF($P$44=$R$44,2,IF($R$44&gt;$P$44,3,1)))</f>
        <v>3</v>
      </c>
      <c r="X21" s="22">
        <f>IF($V$44="","",IF($V$44=$X$44,2,IF($V$44&gt;$X$44,3,1)))</f>
        <v>3</v>
      </c>
      <c r="Y21" s="22">
        <f>IF($C$75="","",IF($C$75=$E$75,2,IF($E$75&gt;$C$75,3,1)))</f>
        <v>2</v>
      </c>
      <c r="Z21" s="22">
        <f>IF($P$75="","",IF($P$75=$R$75,2,IF($P$75&gt;$R$75,3,1)))</f>
        <v>1</v>
      </c>
    </row>
    <row r="22" spans="1:26" x14ac:dyDescent="0.25">
      <c r="B22" s="23" t="s">
        <v>10</v>
      </c>
      <c r="C22" s="28">
        <f>+C34+R34+X34+R60+C65</f>
        <v>86</v>
      </c>
      <c r="D22" s="28">
        <f>+E34+P34+V34+E65+P60</f>
        <v>64</v>
      </c>
      <c r="E22" s="15">
        <f t="shared" ref="E22:E26" si="5">IF(C22=0,"",+C22/D22)</f>
        <v>1.34375</v>
      </c>
      <c r="F22" s="28">
        <f t="shared" si="1"/>
        <v>2</v>
      </c>
      <c r="G22" s="35">
        <f>LARGE($H$21:$H$26,2)</f>
        <v>13</v>
      </c>
      <c r="H22" s="24">
        <f t="shared" si="2"/>
        <v>13</v>
      </c>
      <c r="I22" s="21">
        <f>IF($C$34=$E$34,2,IF(C34&gt;$E$34,3,1))</f>
        <v>3</v>
      </c>
      <c r="J22" s="21">
        <f>IF($P$34=$R$34,2,IF($R$34&gt;$P$34,3,1))</f>
        <v>3</v>
      </c>
      <c r="K22" s="21">
        <f>IF($V$34="","",IF($V$34=$X$34,2,IF($X$34&gt;$V$34,3,1)))</f>
        <v>1</v>
      </c>
      <c r="L22" s="21">
        <f>IF($C$65="","",IF($C$65=$E$65,2,IF($C$65&gt;$E$65,3,1)))</f>
        <v>3</v>
      </c>
      <c r="M22" s="21">
        <f>IF($P$60="","",IF($P$60=$R$60,2,IF($P$60&lt;$R$60,3,1)))</f>
        <v>3</v>
      </c>
      <c r="N22" s="43"/>
      <c r="O22" s="23" t="s">
        <v>72</v>
      </c>
      <c r="P22" s="28">
        <f>+C49+R49+X49+C80+R75</f>
        <v>63</v>
      </c>
      <c r="Q22" s="28">
        <f>+E49+P49+V49+E80+P75+1</f>
        <v>58</v>
      </c>
      <c r="R22" s="15">
        <f t="shared" ref="R22:R26" si="6">IF(P22=0,"",+P22/Q22)</f>
        <v>1.0862068965517242</v>
      </c>
      <c r="S22" s="28">
        <f t="shared" si="3"/>
        <v>2</v>
      </c>
      <c r="T22" s="37">
        <f>LARGE($U$21:$U$26,2)</f>
        <v>10</v>
      </c>
      <c r="U22" s="24">
        <f t="shared" si="4"/>
        <v>10</v>
      </c>
      <c r="V22" s="22">
        <f>IF($C$49="","",IF($C$49=$E$49,2,IF($C$49&gt;$E$49,3,1)))</f>
        <v>3</v>
      </c>
      <c r="W22" s="22">
        <f>IF($P$49="","",IF($P$49=$R$49,2,IF($R$49&gt;$P$49,3,1)))</f>
        <v>3</v>
      </c>
      <c r="X22" s="22">
        <f>IF($V$49="","",IF($V$49=$X$49,2,IF($X$49&gt;$V$49,3,1)))</f>
        <v>1</v>
      </c>
      <c r="Y22" s="22" t="str">
        <f>IF($C$80="","",IF($C$80=$E$80,2,IF($C$80&gt;$E$80,3,1)))</f>
        <v/>
      </c>
      <c r="Z22" s="22">
        <f>IF($P$75="","",IF($P$75=$R$75,2,IF($P$75&lt;$R$75,3,1)))</f>
        <v>3</v>
      </c>
    </row>
    <row r="23" spans="1:26" x14ac:dyDescent="0.25">
      <c r="B23" s="23" t="s">
        <v>37</v>
      </c>
      <c r="C23" s="28">
        <f>+C39+R39+V34+C60+R65</f>
        <v>91</v>
      </c>
      <c r="D23" s="28">
        <f>+E39+P39+X34+E60+P65</f>
        <v>59</v>
      </c>
      <c r="E23" s="15">
        <f t="shared" si="5"/>
        <v>1.5423728813559323</v>
      </c>
      <c r="F23" s="28">
        <f t="shared" si="1"/>
        <v>1</v>
      </c>
      <c r="G23" s="35">
        <f>LARGE($H$21:$H$26,3)</f>
        <v>11</v>
      </c>
      <c r="H23" s="24">
        <f t="shared" si="2"/>
        <v>15</v>
      </c>
      <c r="I23" s="21">
        <f>IF($C$39=$E$39,2,IF($C$39&gt;$E$39,3,1))</f>
        <v>3</v>
      </c>
      <c r="J23" s="21">
        <f>IF($P$39="","",IF($P$39=$R$39,2,IF($R$39&gt;$P$39,3,1)))</f>
        <v>3</v>
      </c>
      <c r="K23" s="21">
        <f>IF($V$34="","",IF($V$34=$X$34,2,IF($X$34&lt;$V$34,3,1)))</f>
        <v>3</v>
      </c>
      <c r="L23" s="21">
        <f>IF($C$60="","",IF($C$60=$E$60,2,IF($E$60&lt;$C$60,3,1)))</f>
        <v>3</v>
      </c>
      <c r="M23" s="21">
        <f>IF($P$65="","",IF($P$65=$R$65,2,IF($R$65&gt;$P$65,3,1)))</f>
        <v>3</v>
      </c>
      <c r="N23" s="43"/>
      <c r="O23" s="23" t="s">
        <v>38</v>
      </c>
      <c r="P23" s="28">
        <f>+C54+R54+V49+C75+R80</f>
        <v>67</v>
      </c>
      <c r="Q23" s="28">
        <f>+E54+P54+X49+E75+P80</f>
        <v>53</v>
      </c>
      <c r="R23" s="15">
        <f t="shared" si="6"/>
        <v>1.2641509433962264</v>
      </c>
      <c r="S23" s="28">
        <f t="shared" si="3"/>
        <v>1</v>
      </c>
      <c r="T23" s="37">
        <f>LARGE($U$21:$U$26,3)</f>
        <v>9</v>
      </c>
      <c r="U23" s="24">
        <f t="shared" si="4"/>
        <v>11</v>
      </c>
      <c r="V23" s="22">
        <f>IF($C$54="","",IF($C$54=$E$54,2,IF($C$54&gt;$E$54,3,1)))</f>
        <v>3</v>
      </c>
      <c r="W23" s="22" t="str">
        <f>IF($P$54="","",IF($P$54=$R$54,2,IF($R$54&gt;$P$54,3,1)))</f>
        <v/>
      </c>
      <c r="X23" s="22">
        <f>IF($V$49="","",IF($V$49=$X$49,2,IF($X$49&lt;$V$49,3,1)))</f>
        <v>3</v>
      </c>
      <c r="Y23" s="22">
        <f>IF($C$75="","",IF($C$75=$E$75,2,IF($E$75&lt;$C$75,3,1)))</f>
        <v>2</v>
      </c>
      <c r="Z23" s="22">
        <f>IF($P$80="","",IF($P$80=$R$80,2,IF($R$80&gt;$P$80,3,1)))</f>
        <v>3</v>
      </c>
    </row>
    <row r="24" spans="1:26" x14ac:dyDescent="0.25">
      <c r="B24" s="23" t="s">
        <v>49</v>
      </c>
      <c r="C24" s="28">
        <f>+E39+P34+X29+R70+C70</f>
        <v>65</v>
      </c>
      <c r="D24" s="28">
        <f>+C39+R34+V29+E70+P70</f>
        <v>85</v>
      </c>
      <c r="E24" s="15">
        <f t="shared" si="5"/>
        <v>0.76470588235294112</v>
      </c>
      <c r="F24" s="28">
        <f>RANK(H24,$G$21:$G$26)+1</f>
        <v>5</v>
      </c>
      <c r="G24" s="35">
        <f>LARGE($H$21:$H$26,4)</f>
        <v>8</v>
      </c>
      <c r="H24" s="24">
        <f t="shared" si="2"/>
        <v>8</v>
      </c>
      <c r="I24" s="21">
        <f>IF($C$39=$E$39,2,IF($C$39&lt;$E$39,3,1))</f>
        <v>1</v>
      </c>
      <c r="J24" s="21">
        <f>IF($P$34=$R$34,2,IF($R$34&lt;$P$34,3,1))</f>
        <v>1</v>
      </c>
      <c r="K24" s="21">
        <f>IF($V$29="","",IF($V$29=$X$29,2,IF($V$29&lt;$X$29,3,1)))</f>
        <v>1</v>
      </c>
      <c r="L24" s="21">
        <f>IF($C$70="","",IF($C$70=$E$70,2,IF($C$70&gt;$E$70,3,1)))</f>
        <v>2</v>
      </c>
      <c r="M24" s="21">
        <f>IF($P$70="","",IF($P$70=$R$70,2,IF($R$70&gt;$P$70,3,1)))</f>
        <v>3</v>
      </c>
      <c r="N24" s="43"/>
      <c r="O24" s="23" t="s">
        <v>69</v>
      </c>
      <c r="P24" s="28">
        <f>+E54+P49+X44+C85+R85</f>
        <v>55</v>
      </c>
      <c r="Q24" s="28">
        <f>+C54+R49+V44+E85+P85</f>
        <v>65</v>
      </c>
      <c r="R24" s="15">
        <f t="shared" si="6"/>
        <v>0.84615384615384615</v>
      </c>
      <c r="S24" s="28">
        <f t="shared" si="3"/>
        <v>4</v>
      </c>
      <c r="T24" s="37">
        <f>LARGE($U$21:$U$26,4)</f>
        <v>6</v>
      </c>
      <c r="U24" s="24">
        <f t="shared" si="4"/>
        <v>6</v>
      </c>
      <c r="V24" s="22">
        <f>IF($C$54="","",IF($C$54=$E$54,2,IF($C$54&lt;$E$54,3,1)))</f>
        <v>1</v>
      </c>
      <c r="W24" s="22">
        <f>IF($P$49="","",IF($P$49=$R$49,2,IF($R$49&lt;$P$49,3,1)))</f>
        <v>1</v>
      </c>
      <c r="X24" s="22">
        <f>IF($V$44="","",IF($V$44=$X$44,2,IF($V$44&lt;$X$44,3,1)))</f>
        <v>1</v>
      </c>
      <c r="Y24" s="22">
        <f>IF($C$85="","",IF($C$85=$E$85,2,IF($C$85&gt;$E$85,3,1)))</f>
        <v>3</v>
      </c>
      <c r="Z24" s="22" t="str">
        <f>IF($P$85="","",IF($P$85=$R$85,2,IF($R$85&gt;$P$85,3,1)))</f>
        <v/>
      </c>
    </row>
    <row r="25" spans="1:26" x14ac:dyDescent="0.25">
      <c r="B25" s="23" t="s">
        <v>23</v>
      </c>
      <c r="C25" s="28">
        <f>+E34+P29+V39+E70+P65</f>
        <v>69</v>
      </c>
      <c r="D25" s="28">
        <f>+C34+R29+X39+C70+R65</f>
        <v>81</v>
      </c>
      <c r="E25" s="15">
        <f t="shared" si="5"/>
        <v>0.85185185185185186</v>
      </c>
      <c r="F25" s="28">
        <f>RANK(H25,$G$21:$G$26)</f>
        <v>4</v>
      </c>
      <c r="G25" s="35">
        <f>LARGE($H$21:$H$26,5)</f>
        <v>8</v>
      </c>
      <c r="H25" s="24">
        <f t="shared" si="2"/>
        <v>8</v>
      </c>
      <c r="I25" s="21">
        <f>IF($C$34=$E$34,2,IF(C37&lt;$E$34,3,1))</f>
        <v>1</v>
      </c>
      <c r="J25" s="21">
        <f>IF($P$29=$R$29,2,IF($R$29&lt;$P$29,3,1))</f>
        <v>1</v>
      </c>
      <c r="K25" s="21">
        <f>IF($V$39="","",IF($V$39=$X$39,2,IF($V$39&gt;$X$39,3,1)))</f>
        <v>3</v>
      </c>
      <c r="L25" s="21">
        <f>IF($C$70="","",IF($C$70=$E$70,2,IF($C$70&lt;$E$70,3,1)))</f>
        <v>2</v>
      </c>
      <c r="M25" s="21">
        <f>IF($P$65="","",IF($P$65=$R$65,2,IF($R$65&lt;$P$65,3,1)))</f>
        <v>1</v>
      </c>
      <c r="N25" s="43"/>
      <c r="O25" s="23" t="s">
        <v>70</v>
      </c>
      <c r="P25" s="28">
        <f>+E49+P44+V54+E85+P80</f>
        <v>50</v>
      </c>
      <c r="Q25" s="28">
        <f>+C49+R44+X54+C85+R80+1</f>
        <v>71</v>
      </c>
      <c r="R25" s="15">
        <f t="shared" si="6"/>
        <v>0.70422535211267601</v>
      </c>
      <c r="S25" s="28">
        <f t="shared" si="3"/>
        <v>5</v>
      </c>
      <c r="T25" s="37">
        <f>LARGE($U$21:$U$26,5)</f>
        <v>4</v>
      </c>
      <c r="U25" s="24">
        <f t="shared" si="4"/>
        <v>4</v>
      </c>
      <c r="V25" s="22">
        <f>IF($C$49="","",IF($C$49=$E$49,2,IF($C$49&lt;$E$49,3,1)))</f>
        <v>1</v>
      </c>
      <c r="W25" s="22">
        <f>IF($P$44="","",IF($P$44=$R$44,2,IF($R$44&lt;$P$44,3,1)))</f>
        <v>1</v>
      </c>
      <c r="X25" s="22" t="str">
        <f>IF($V$54="","",IF($V$54=$X$54,2,IF($V$54&gt;$X$54,3,1)))</f>
        <v/>
      </c>
      <c r="Y25" s="22">
        <f>IF($C$85="","",IF($C$85=$E$85,2,IF($C$85&lt;$E$85,3,1)))</f>
        <v>1</v>
      </c>
      <c r="Z25" s="22">
        <f>IF($P$80="","",IF($P$80=$R$80,2,IF($R$80&lt;$P$80,3,1)))</f>
        <v>1</v>
      </c>
    </row>
    <row r="26" spans="1:26" ht="15.75" thickBot="1" x14ac:dyDescent="0.3">
      <c r="B26" s="25" t="s">
        <v>59</v>
      </c>
      <c r="C26" s="29">
        <f>+E29+P39+X39+E65+P70</f>
        <v>58</v>
      </c>
      <c r="D26" s="29">
        <f>+C29+R39+V39+C65+R70</f>
        <v>92</v>
      </c>
      <c r="E26" s="26">
        <f t="shared" si="5"/>
        <v>0.63043478260869568</v>
      </c>
      <c r="F26" s="29">
        <f t="shared" si="1"/>
        <v>6</v>
      </c>
      <c r="G26" s="36">
        <f>LARGE($H$21:$H$26,6)</f>
        <v>5</v>
      </c>
      <c r="H26" s="27">
        <f t="shared" si="2"/>
        <v>5</v>
      </c>
      <c r="I26" s="21">
        <f>IF($C$29=$E$29,2,IF($C$29&lt;$E$29,3,1))</f>
        <v>1</v>
      </c>
      <c r="J26" s="21">
        <f>IF($P$39="","",IF($P$39=$R$39,2,IF($R$39&lt;$P$39,3,1)))</f>
        <v>1</v>
      </c>
      <c r="K26" s="21">
        <f>IF($V$39="","",IF($V$39=$X$39,2,IF($V$39&lt;$X$39,3,1)))</f>
        <v>1</v>
      </c>
      <c r="L26" s="21">
        <f>IF($C$65="","",IF($C$65=$E$65,2,IF($C$65&lt;$E$65,3,1)))</f>
        <v>1</v>
      </c>
      <c r="M26" s="21">
        <f>IF($P$70="","",IF($P$70=$R$70,2,IF($R$70&lt;$P$70,3,1)))</f>
        <v>1</v>
      </c>
      <c r="N26" s="43"/>
      <c r="O26" s="25" t="s">
        <v>73</v>
      </c>
      <c r="P26" s="29">
        <f>+E44+P54+X54+E80+P85</f>
        <v>0</v>
      </c>
      <c r="Q26" s="29">
        <f>+C44+R54+V54+C80+R85</f>
        <v>0</v>
      </c>
      <c r="R26" s="26" t="str">
        <f t="shared" si="6"/>
        <v/>
      </c>
      <c r="S26" s="29">
        <f t="shared" si="3"/>
        <v>6</v>
      </c>
      <c r="T26" s="38">
        <f>LARGE($U$21:$U$26,6)</f>
        <v>0</v>
      </c>
      <c r="U26" s="27">
        <f t="shared" si="4"/>
        <v>0</v>
      </c>
      <c r="V26" s="22" t="str">
        <f>IF($C$44="","",IF($C$44=$E$44,2,IF($C$44&lt;$E$44,3,1)))</f>
        <v/>
      </c>
      <c r="W26" s="22" t="str">
        <f>IF($P$54="","",IF($P$54=$R$54,2,IF($R$54&lt;$P$54,3,1)))</f>
        <v/>
      </c>
      <c r="X26" s="22" t="str">
        <f>IF($V$54="","",IF($V$54=$X$54,2,IF($V$54&lt;$X$54,3,1)))</f>
        <v/>
      </c>
      <c r="Y26" s="22" t="str">
        <f>IF($C$80="","",IF($C$80=$E$80,2,IF($C$80&lt;$E$80,3,1)))</f>
        <v/>
      </c>
      <c r="Z26" s="22" t="str">
        <f>IF($P$85="","",IF($P$85=$R$85,2,IF($R$85&lt;$P$85,3,1)))</f>
        <v/>
      </c>
    </row>
    <row r="27" spans="1:26" ht="15.75" thickTop="1" x14ac:dyDescent="0.25"/>
    <row r="28" spans="1:26" x14ac:dyDescent="0.25">
      <c r="A28" s="45" t="s">
        <v>13</v>
      </c>
      <c r="B28" s="45"/>
      <c r="C28" s="45"/>
      <c r="D28" s="45"/>
      <c r="E28" s="45"/>
      <c r="N28" s="45" t="s">
        <v>14</v>
      </c>
      <c r="O28" s="45"/>
      <c r="P28" s="45"/>
      <c r="Q28" s="45"/>
      <c r="R28" s="45"/>
      <c r="T28" s="45" t="s">
        <v>15</v>
      </c>
      <c r="U28" s="45"/>
      <c r="V28" s="45"/>
      <c r="W28" s="45"/>
      <c r="X28" s="45"/>
    </row>
    <row r="29" spans="1:26" x14ac:dyDescent="0.25">
      <c r="A29" s="7" t="str">
        <f>B20</f>
        <v>Poule 1</v>
      </c>
      <c r="B29" s="3" t="str">
        <f>B21</f>
        <v>Pontoise-Cergy 1</v>
      </c>
      <c r="C29" s="3">
        <v>20</v>
      </c>
      <c r="D29" s="2" t="str">
        <f>B26</f>
        <v>Ennery 2</v>
      </c>
      <c r="E29" s="3">
        <v>10</v>
      </c>
      <c r="N29" s="7" t="str">
        <f>B20</f>
        <v>Poule 1</v>
      </c>
      <c r="O29" s="3" t="str">
        <f>B25</f>
        <v>St Leu 1</v>
      </c>
      <c r="P29" s="3">
        <v>12</v>
      </c>
      <c r="Q29" s="2" t="str">
        <f>B21</f>
        <v>Pontoise-Cergy 1</v>
      </c>
      <c r="R29" s="3">
        <v>18</v>
      </c>
      <c r="T29" s="7" t="str">
        <f>B20</f>
        <v>Poule 1</v>
      </c>
      <c r="U29" s="3" t="str">
        <f>B21</f>
        <v>Pontoise-Cergy 1</v>
      </c>
      <c r="V29" s="3">
        <v>19</v>
      </c>
      <c r="W29" s="2" t="str">
        <f>B24</f>
        <v>Ezanville Ecouen 1</v>
      </c>
      <c r="X29" s="3">
        <v>11</v>
      </c>
    </row>
    <row r="30" spans="1:26" x14ac:dyDescent="0.25">
      <c r="A30" s="13">
        <v>44475</v>
      </c>
      <c r="B30" t="s">
        <v>43</v>
      </c>
      <c r="C30">
        <f>IF(B30="","",VLOOKUP(B30,Joueurs!$A$2:$B$76,2,FALSE))</f>
        <v>971</v>
      </c>
      <c r="D30" s="1" t="s">
        <v>79</v>
      </c>
      <c r="E30">
        <f>IF(D30="","",VLOOKUP(D30,Joueurs!$A$2:$B$76,2,FALSE))</f>
        <v>500</v>
      </c>
      <c r="N30" s="13">
        <v>44517</v>
      </c>
      <c r="O30" t="s">
        <v>54</v>
      </c>
      <c r="P30">
        <f>IF(O30="","",VLOOKUP(O30,Joueurs!$A$2:$B$76,2,FALSE))</f>
        <v>705</v>
      </c>
      <c r="Q30" s="1" t="s">
        <v>43</v>
      </c>
      <c r="R30">
        <f>IF(Q30="","",VLOOKUP(Q30,Joueurs!$A$2:$B$76,2,FALSE))</f>
        <v>971</v>
      </c>
      <c r="T30" s="13">
        <v>44531</v>
      </c>
      <c r="U30" t="s">
        <v>63</v>
      </c>
      <c r="V30">
        <f>IF(U30="","",VLOOKUP(U30,Joueurs!$A$2:$B$76,2,FALSE))</f>
        <v>688</v>
      </c>
      <c r="W30" s="1" t="s">
        <v>75</v>
      </c>
      <c r="X30">
        <f>IF(W30="","",VLOOKUP(W30,Joueurs!$A$2:$B$76,2,FALSE))</f>
        <v>608</v>
      </c>
    </row>
    <row r="31" spans="1:26" x14ac:dyDescent="0.25">
      <c r="B31" t="s">
        <v>63</v>
      </c>
      <c r="C31">
        <f>IF(B31="","",VLOOKUP(B31,Joueurs!$A$2:$B$76,2,FALSE))</f>
        <v>688</v>
      </c>
      <c r="D31" s="1" t="s">
        <v>60</v>
      </c>
      <c r="E31">
        <f>IF(D31="","",VLOOKUP(D31,Joueurs!$A$2:$B$76,2,FALSE))</f>
        <v>500</v>
      </c>
      <c r="O31" t="s">
        <v>40</v>
      </c>
      <c r="P31">
        <f>IF(O31="","",VLOOKUP(O31,Joueurs!$A$2:$B$76,2,FALSE))</f>
        <v>687</v>
      </c>
      <c r="Q31" s="1" t="s">
        <v>45</v>
      </c>
      <c r="R31">
        <f>IF(Q31="","",VLOOKUP(Q31,Joueurs!$A$2:$B$76,2,FALSE))</f>
        <v>842</v>
      </c>
      <c r="U31" t="s">
        <v>43</v>
      </c>
      <c r="V31">
        <f>IF(U31="","",VLOOKUP(U31,Joueurs!$A$2:$B$76,2,FALSE))</f>
        <v>971</v>
      </c>
      <c r="W31" s="1" t="s">
        <v>65</v>
      </c>
      <c r="X31">
        <f>IF(W31="","",VLOOKUP(W31,Joueurs!$A$2:$B$76,2,FALSE))</f>
        <v>517</v>
      </c>
    </row>
    <row r="32" spans="1:26" x14ac:dyDescent="0.25">
      <c r="B32" t="s">
        <v>45</v>
      </c>
      <c r="C32">
        <f>IF(B32="","",VLOOKUP(B32,Joueurs!$A$2:$B$76,2,FALSE))</f>
        <v>842</v>
      </c>
      <c r="D32" s="1" t="s">
        <v>35</v>
      </c>
      <c r="E32">
        <f>IF(D32="","",VLOOKUP(D32,Joueurs!$A$2:$B$76,2,FALSE))</f>
        <v>507</v>
      </c>
      <c r="O32" t="s">
        <v>41</v>
      </c>
      <c r="P32">
        <f>IF(O32="","",VLOOKUP(O32,Joueurs!$A$2:$B$76,2,FALSE))</f>
        <v>504</v>
      </c>
      <c r="Q32" s="1" t="s">
        <v>63</v>
      </c>
      <c r="R32">
        <f>IF(Q32="","",VLOOKUP(Q32,Joueurs!$A$2:$B$76,2,FALSE))</f>
        <v>688</v>
      </c>
      <c r="U32" t="s">
        <v>45</v>
      </c>
      <c r="V32">
        <f>IF(U32="","",VLOOKUP(U32,Joueurs!$A$2:$B$76,2,FALSE))</f>
        <v>842</v>
      </c>
      <c r="W32" s="1" t="s">
        <v>51</v>
      </c>
      <c r="X32">
        <f>IF(W32="","",VLOOKUP(W32,Joueurs!$A$2:$B$76,2,FALSE))</f>
        <v>628</v>
      </c>
    </row>
    <row r="34" spans="1:24" x14ac:dyDescent="0.25">
      <c r="B34" s="3" t="str">
        <f>B22</f>
        <v>Magny 1</v>
      </c>
      <c r="C34" s="3">
        <v>17</v>
      </c>
      <c r="D34" s="2" t="str">
        <f>B25</f>
        <v>St Leu 1</v>
      </c>
      <c r="E34" s="3">
        <v>13</v>
      </c>
      <c r="O34" s="3" t="str">
        <f>B24</f>
        <v>Ezanville Ecouen 1</v>
      </c>
      <c r="P34" s="3">
        <v>12</v>
      </c>
      <c r="Q34" s="2" t="str">
        <f>B22</f>
        <v>Magny 1</v>
      </c>
      <c r="R34" s="3">
        <v>18</v>
      </c>
      <c r="U34" s="3" t="str">
        <f>B23</f>
        <v>Sannois 1</v>
      </c>
      <c r="V34" s="3">
        <v>18</v>
      </c>
      <c r="W34" s="2" t="str">
        <f>B22</f>
        <v>Magny 1</v>
      </c>
      <c r="X34" s="3">
        <v>12</v>
      </c>
    </row>
    <row r="35" spans="1:24" x14ac:dyDescent="0.25">
      <c r="B35" t="s">
        <v>8</v>
      </c>
      <c r="C35">
        <f>IF(B35="","",VLOOKUP(B35,Joueurs!$A$2:$B$76,2,FALSE))</f>
        <v>742</v>
      </c>
      <c r="D35" s="1" t="s">
        <v>40</v>
      </c>
      <c r="E35">
        <f>IF(D35="","",VLOOKUP(D35,Joueurs!$A$2:$B$76,2,FALSE))</f>
        <v>687</v>
      </c>
      <c r="O35" t="s">
        <v>51</v>
      </c>
      <c r="P35">
        <f>IF(O35="","",VLOOKUP(O35,Joueurs!$A$2:$B$76,2,FALSE))</f>
        <v>628</v>
      </c>
      <c r="Q35" s="1" t="s">
        <v>81</v>
      </c>
      <c r="R35">
        <f>IF(Q35="","",VLOOKUP(Q35,Joueurs!$A$2:$B$76,2,FALSE))</f>
        <v>500</v>
      </c>
      <c r="U35" s="14" t="s">
        <v>91</v>
      </c>
      <c r="V35">
        <f>IF(U35="","",VLOOKUP(U35,Joueurs!$A$2:$B$76,2,FALSE))</f>
        <v>669</v>
      </c>
      <c r="W35" s="1" t="s">
        <v>92</v>
      </c>
      <c r="X35">
        <f>IF(W35="","",VLOOKUP(W35,Joueurs!$A$2:$B$76,2,FALSE))</f>
        <v>500</v>
      </c>
    </row>
    <row r="36" spans="1:24" x14ac:dyDescent="0.25">
      <c r="B36" t="s">
        <v>20</v>
      </c>
      <c r="C36">
        <f>IF(B36="","",VLOOKUP(B36,Joueurs!$A$2:$B$76,2,FALSE))</f>
        <v>552</v>
      </c>
      <c r="D36" s="1" t="s">
        <v>74</v>
      </c>
      <c r="E36">
        <f>IF(D36="","",VLOOKUP(D36,Joueurs!$A$2:$B$76,2,FALSE))</f>
        <v>790</v>
      </c>
      <c r="O36" t="s">
        <v>65</v>
      </c>
      <c r="P36">
        <f>IF(O36="","",VLOOKUP(O36,Joueurs!$A$2:$B$76,2,FALSE))</f>
        <v>517</v>
      </c>
      <c r="Q36" s="1" t="s">
        <v>8</v>
      </c>
      <c r="R36">
        <f>IF(Q36="","",VLOOKUP(Q36,Joueurs!$A$2:$B$76,2,FALSE))</f>
        <v>742</v>
      </c>
      <c r="U36" s="14" t="s">
        <v>34</v>
      </c>
      <c r="V36">
        <f>IF(U36="","",VLOOKUP(U36,Joueurs!$A$2:$B$76,2,FALSE))</f>
        <v>634</v>
      </c>
      <c r="W36" s="1" t="s">
        <v>8</v>
      </c>
      <c r="X36">
        <f>IF(W36="","",VLOOKUP(W36,Joueurs!$A$2:$B$76,2,FALSE))</f>
        <v>742</v>
      </c>
    </row>
    <row r="37" spans="1:24" x14ac:dyDescent="0.25">
      <c r="B37" t="s">
        <v>9</v>
      </c>
      <c r="C37">
        <f>IF(B37="","",VLOOKUP(B37,Joueurs!$A$2:$B$76,2,FALSE))</f>
        <v>973</v>
      </c>
      <c r="D37" s="1" t="s">
        <v>41</v>
      </c>
      <c r="E37">
        <f>IF(D37="","",VLOOKUP(D37,Joueurs!$A$2:$B$76,2,FALSE))</f>
        <v>504</v>
      </c>
      <c r="O37" t="s">
        <v>80</v>
      </c>
      <c r="P37">
        <f>IF(O37="","",VLOOKUP(O37,Joueurs!$A$2:$B$76,2,FALSE))</f>
        <v>566</v>
      </c>
      <c r="Q37" s="1" t="s">
        <v>9</v>
      </c>
      <c r="R37">
        <f>IF(Q37="","",VLOOKUP(Q37,Joueurs!$A$2:$B$76,2,FALSE))</f>
        <v>973</v>
      </c>
      <c r="U37" s="14" t="s">
        <v>46</v>
      </c>
      <c r="V37">
        <f>IF(U37="","",VLOOKUP(U37,Joueurs!$A$2:$B$76,2,FALSE))</f>
        <v>881</v>
      </c>
      <c r="W37" s="1" t="s">
        <v>9</v>
      </c>
      <c r="X37">
        <f>IF(W37="","",VLOOKUP(W37,Joueurs!$A$2:$B$76,2,FALSE))</f>
        <v>973</v>
      </c>
    </row>
    <row r="39" spans="1:24" x14ac:dyDescent="0.25">
      <c r="B39" s="3" t="str">
        <f>B23</f>
        <v>Sannois 1</v>
      </c>
      <c r="C39" s="3">
        <v>19</v>
      </c>
      <c r="D39" s="2" t="str">
        <f>B24</f>
        <v>Ezanville Ecouen 1</v>
      </c>
      <c r="E39" s="3">
        <v>11</v>
      </c>
      <c r="O39" s="3" t="str">
        <f>B26</f>
        <v>Ennery 2</v>
      </c>
      <c r="P39" s="3">
        <v>11</v>
      </c>
      <c r="Q39" s="2" t="str">
        <f>B23</f>
        <v>Sannois 1</v>
      </c>
      <c r="R39" s="3">
        <v>19</v>
      </c>
      <c r="U39" s="3" t="str">
        <f>B25</f>
        <v>St Leu 1</v>
      </c>
      <c r="V39" s="3">
        <v>18</v>
      </c>
      <c r="W39" s="2" t="str">
        <f>B26</f>
        <v>Ennery 2</v>
      </c>
      <c r="X39" s="3">
        <v>12</v>
      </c>
    </row>
    <row r="40" spans="1:24" x14ac:dyDescent="0.25">
      <c r="B40" t="s">
        <v>64</v>
      </c>
      <c r="C40">
        <f>IF(B40="","",VLOOKUP(B40,Joueurs!$A$2:$B$76,2,FALSE))</f>
        <v>707</v>
      </c>
      <c r="D40" s="1" t="s">
        <v>75</v>
      </c>
      <c r="E40">
        <f>IF(D40="","",VLOOKUP(D40,Joueurs!$A$2:$B$76,2,FALSE))</f>
        <v>608</v>
      </c>
      <c r="O40" t="s">
        <v>35</v>
      </c>
      <c r="P40">
        <f>IF(O40="","",VLOOKUP(O40,Joueurs!$A$2:$B$76,2,FALSE))</f>
        <v>507</v>
      </c>
      <c r="Q40" s="1" t="s">
        <v>64</v>
      </c>
      <c r="R40">
        <f>IF(Q40="","",VLOOKUP(Q40,Joueurs!$A$2:$B$76,2,FALSE))</f>
        <v>707</v>
      </c>
      <c r="U40" s="14" t="s">
        <v>54</v>
      </c>
      <c r="V40">
        <f>IF(U40="","",VLOOKUP(U40,Joueurs!$A$2:$B$76,2,FALSE))</f>
        <v>705</v>
      </c>
      <c r="W40" s="1" t="s">
        <v>35</v>
      </c>
      <c r="X40">
        <f>IF(W40="","",VLOOKUP(W40,Joueurs!$A$2:$B$76,2,FALSE))</f>
        <v>507</v>
      </c>
    </row>
    <row r="41" spans="1:24" x14ac:dyDescent="0.25">
      <c r="B41" t="s">
        <v>34</v>
      </c>
      <c r="C41">
        <f>IF(B41="","",VLOOKUP(B41,Joueurs!$A$2:$B$76,2,FALSE))</f>
        <v>634</v>
      </c>
      <c r="D41" s="1" t="s">
        <v>51</v>
      </c>
      <c r="E41">
        <f>IF(D41="","",VLOOKUP(D41,Joueurs!$A$2:$B$76,2,FALSE))</f>
        <v>628</v>
      </c>
      <c r="O41" t="s">
        <v>61</v>
      </c>
      <c r="P41">
        <f>IF(O41="","",VLOOKUP(O41,Joueurs!$A$2:$B$76,2,FALSE))</f>
        <v>500</v>
      </c>
      <c r="Q41" s="1" t="s">
        <v>46</v>
      </c>
      <c r="R41">
        <f>IF(Q41="","",VLOOKUP(Q41,Joueurs!$A$2:$B$76,2,FALSE))</f>
        <v>881</v>
      </c>
      <c r="U41" s="14" t="s">
        <v>41</v>
      </c>
      <c r="V41">
        <f>IF(U41="","",VLOOKUP(U41,Joueurs!$A$2:$B$76,2,FALSE))</f>
        <v>504</v>
      </c>
      <c r="W41" s="1" t="s">
        <v>61</v>
      </c>
      <c r="X41">
        <f>IF(W41="","",VLOOKUP(W41,Joueurs!$A$2:$B$76,2,FALSE))</f>
        <v>500</v>
      </c>
    </row>
    <row r="42" spans="1:24" x14ac:dyDescent="0.25">
      <c r="B42" t="s">
        <v>46</v>
      </c>
      <c r="C42">
        <f>IF(B42="","",VLOOKUP(B42,Joueurs!$A$2:$B$76,2,FALSE))</f>
        <v>881</v>
      </c>
      <c r="D42" s="1" t="s">
        <v>50</v>
      </c>
      <c r="E42">
        <f>IF(D42="","",VLOOKUP(D42,Joueurs!$A$2:$B$76,2,FALSE))</f>
        <v>652</v>
      </c>
      <c r="O42" t="s">
        <v>60</v>
      </c>
      <c r="P42">
        <f>IF(O42="","",VLOOKUP(O42,Joueurs!$A$2:$B$76,2,FALSE))</f>
        <v>500</v>
      </c>
      <c r="Q42" s="1" t="s">
        <v>34</v>
      </c>
      <c r="R42">
        <f>IF(Q42="","",VLOOKUP(Q42,Joueurs!$A$2:$B$76,2,FALSE))</f>
        <v>634</v>
      </c>
      <c r="U42" s="14" t="s">
        <v>40</v>
      </c>
      <c r="V42">
        <f>IF(U42="","",VLOOKUP(U42,Joueurs!$A$2:$B$76,2,FALSE))</f>
        <v>687</v>
      </c>
      <c r="W42" s="1" t="s">
        <v>60</v>
      </c>
      <c r="X42">
        <f>IF(W42="","",VLOOKUP(W42,Joueurs!$A$2:$B$76,2,FALSE))</f>
        <v>500</v>
      </c>
    </row>
    <row r="44" spans="1:24" x14ac:dyDescent="0.25">
      <c r="A44" s="16" t="str">
        <f>O20</f>
        <v>Poule 2</v>
      </c>
      <c r="B44" s="3" t="str">
        <f>O21</f>
        <v>Domont 1</v>
      </c>
      <c r="C44" s="3"/>
      <c r="D44" s="2" t="str">
        <f>O26</f>
        <v>Exempt</v>
      </c>
      <c r="E44" s="3"/>
      <c r="N44" s="16" t="str">
        <f>O20</f>
        <v>Poule 2</v>
      </c>
      <c r="O44" s="3" t="str">
        <f>O25</f>
        <v>CS Taverny 1</v>
      </c>
      <c r="P44" s="3">
        <v>14</v>
      </c>
      <c r="Q44" s="2" t="str">
        <f>O21</f>
        <v>Domont 1</v>
      </c>
      <c r="R44" s="3">
        <v>16</v>
      </c>
      <c r="T44" s="16" t="str">
        <f>O20</f>
        <v>Poule 2</v>
      </c>
      <c r="U44" s="3" t="str">
        <f>O21</f>
        <v>Domont 1</v>
      </c>
      <c r="V44" s="3">
        <v>20</v>
      </c>
      <c r="W44" s="2" t="str">
        <f>O24</f>
        <v>Pontoise-Cergy 2</v>
      </c>
      <c r="X44" s="3">
        <v>10</v>
      </c>
    </row>
    <row r="45" spans="1:24" x14ac:dyDescent="0.25">
      <c r="A45" s="13">
        <f>A30</f>
        <v>44475</v>
      </c>
      <c r="C45" t="str">
        <f>IF(B45="","",VLOOKUP(B45,Joueurs!$A$2:$B$76,2,FALSE))</f>
        <v/>
      </c>
      <c r="D45" s="1"/>
      <c r="E45" t="str">
        <f>IF(D45="","",VLOOKUP(D45,Joueurs!$A$2:$B$76,2,FALSE))</f>
        <v/>
      </c>
      <c r="N45" s="13">
        <f>N30</f>
        <v>44517</v>
      </c>
      <c r="O45" t="s">
        <v>58</v>
      </c>
      <c r="P45">
        <f>IF(O45="","",VLOOKUP(O45,Joueurs!$A$2:$B$76,2,FALSE))</f>
        <v>500</v>
      </c>
      <c r="Q45" s="1" t="s">
        <v>88</v>
      </c>
      <c r="R45">
        <f>IF(Q45="","",VLOOKUP(Q45,Joueurs!$A$2:$B$76,2,FALSE))</f>
        <v>577</v>
      </c>
      <c r="T45" s="13">
        <f>T30</f>
        <v>44531</v>
      </c>
      <c r="U45" s="14" t="s">
        <v>88</v>
      </c>
      <c r="V45">
        <f>IF(U45="","",VLOOKUP(U45,Joueurs!$A$2:$B$76,2,FALSE))</f>
        <v>577</v>
      </c>
      <c r="W45" s="1" t="s">
        <v>53</v>
      </c>
      <c r="X45">
        <f>IF(W45="","",VLOOKUP(W45,Joueurs!$A$2:$B$76,2,FALSE))</f>
        <v>636</v>
      </c>
    </row>
    <row r="46" spans="1:24" x14ac:dyDescent="0.25">
      <c r="C46" t="str">
        <f>IF(B46="","",VLOOKUP(B46,Joueurs!$A$2:$B$76,2,FALSE))</f>
        <v/>
      </c>
      <c r="D46" s="1"/>
      <c r="E46" t="str">
        <f>IF(D46="","",VLOOKUP(D46,Joueurs!$A$2:$B$76,2,FALSE))</f>
        <v/>
      </c>
      <c r="O46" t="s">
        <v>56</v>
      </c>
      <c r="P46">
        <f>IF(O46="","",VLOOKUP(O46,Joueurs!$A$2:$B$76,2,FALSE))</f>
        <v>693</v>
      </c>
      <c r="Q46" s="1" t="s">
        <v>26</v>
      </c>
      <c r="R46">
        <f>IF(Q46="","",VLOOKUP(Q46,Joueurs!$A$2:$B$76,2,FALSE))</f>
        <v>799</v>
      </c>
      <c r="U46" s="14" t="s">
        <v>39</v>
      </c>
      <c r="V46">
        <f>IF(U46="","",VLOOKUP(U46,Joueurs!$A$2:$B$76,2,FALSE))</f>
        <v>580</v>
      </c>
      <c r="W46" s="1" t="s">
        <v>28</v>
      </c>
      <c r="X46">
        <f>IF(W46="","",VLOOKUP(W46,Joueurs!$A$2:$B$76,2,FALSE))</f>
        <v>686</v>
      </c>
    </row>
    <row r="47" spans="1:24" x14ac:dyDescent="0.25">
      <c r="C47" t="str">
        <f>IF(B47="","",VLOOKUP(B47,Joueurs!$A$2:$B$76,2,FALSE))</f>
        <v/>
      </c>
      <c r="D47" s="1"/>
      <c r="E47" t="str">
        <f>IF(D47="","",VLOOKUP(D47,Joueurs!$A$2:$B$76,2,FALSE))</f>
        <v/>
      </c>
      <c r="O47" t="s">
        <v>57</v>
      </c>
      <c r="P47">
        <f>IF(O47="","",VLOOKUP(O47,Joueurs!$A$2:$B$76,2,FALSE))</f>
        <v>500</v>
      </c>
      <c r="Q47" s="1" t="s">
        <v>39</v>
      </c>
      <c r="R47">
        <f>IF(Q47="","",VLOOKUP(Q47,Joueurs!$A$2:$B$76,2,FALSE))</f>
        <v>580</v>
      </c>
      <c r="U47" s="14" t="s">
        <v>26</v>
      </c>
      <c r="V47">
        <f>IF(U47="","",VLOOKUP(U47,Joueurs!$A$2:$B$76,2,FALSE))</f>
        <v>799</v>
      </c>
      <c r="W47" s="1" t="s">
        <v>66</v>
      </c>
      <c r="X47">
        <f>IF(W47="","",VLOOKUP(W47,Joueurs!$A$2:$B$76,2,FALSE))</f>
        <v>621</v>
      </c>
    </row>
    <row r="48" spans="1:24" x14ac:dyDescent="0.25">
      <c r="U48" s="14"/>
      <c r="W48" s="15"/>
    </row>
    <row r="49" spans="1:24" x14ac:dyDescent="0.25">
      <c r="B49" s="3" t="str">
        <f>O22</f>
        <v>Auvers 1</v>
      </c>
      <c r="C49" s="3">
        <v>16</v>
      </c>
      <c r="D49" s="2" t="str">
        <f>O25</f>
        <v>CS Taverny 1</v>
      </c>
      <c r="E49" s="3">
        <v>14</v>
      </c>
      <c r="O49" s="3" t="str">
        <f>O24</f>
        <v>Pontoise-Cergy 2</v>
      </c>
      <c r="P49" s="3">
        <v>13</v>
      </c>
      <c r="Q49" s="2" t="str">
        <f>O22</f>
        <v>Auvers 1</v>
      </c>
      <c r="R49" s="3">
        <v>17</v>
      </c>
      <c r="U49" s="3" t="str">
        <f>O23</f>
        <v>Ennery 1</v>
      </c>
      <c r="V49" s="3">
        <v>16</v>
      </c>
      <c r="W49" s="2" t="str">
        <f>O22</f>
        <v>Auvers 1</v>
      </c>
      <c r="X49" s="3">
        <v>14</v>
      </c>
    </row>
    <row r="50" spans="1:24" x14ac:dyDescent="0.25">
      <c r="B50" t="s">
        <v>32</v>
      </c>
      <c r="C50">
        <f>IF(B50="","",VLOOKUP(B50,Joueurs!$A$2:$B$76,2,FALSE))</f>
        <v>737</v>
      </c>
      <c r="D50" s="1" t="s">
        <v>56</v>
      </c>
      <c r="E50">
        <f>IF(D50="","",VLOOKUP(D50,Joueurs!$A$2:$B$76,2,FALSE))</f>
        <v>693</v>
      </c>
      <c r="O50" t="s">
        <v>29</v>
      </c>
      <c r="P50">
        <f>IF(O50="","",VLOOKUP(O50,Joueurs!$A$2:$B$76,2,FALSE))</f>
        <v>706</v>
      </c>
      <c r="Q50" s="1" t="s">
        <v>32</v>
      </c>
      <c r="R50">
        <f>IF(Q50="","",VLOOKUP(Q50,Joueurs!$A$2:$B$76,2,FALSE))</f>
        <v>737</v>
      </c>
      <c r="U50" s="14" t="s">
        <v>47</v>
      </c>
      <c r="V50">
        <f>IF(U50="","",VLOOKUP(U50,Joueurs!$A$2:$B$76,2,FALSE))</f>
        <v>665</v>
      </c>
      <c r="W50" s="1" t="s">
        <v>32</v>
      </c>
      <c r="X50">
        <f>IF(W50="","",VLOOKUP(W50,Joueurs!$A$2:$B$76,2,FALSE))</f>
        <v>737</v>
      </c>
    </row>
    <row r="51" spans="1:24" x14ac:dyDescent="0.25">
      <c r="B51" t="s">
        <v>93</v>
      </c>
      <c r="C51">
        <f>IF(B51="","",VLOOKUP(B51,Joueurs!$A$2:$B$76,2,FALSE))</f>
        <v>689</v>
      </c>
      <c r="D51" s="1" t="s">
        <v>33</v>
      </c>
      <c r="E51">
        <f>IF(D51="","",VLOOKUP(D51,Joueurs!$A$2:$B$76,2,FALSE))</f>
        <v>559</v>
      </c>
      <c r="O51" t="s">
        <v>53</v>
      </c>
      <c r="P51">
        <f>IF(O51="","",VLOOKUP(O51,Joueurs!$A$2:$B$76,2,FALSE))</f>
        <v>636</v>
      </c>
      <c r="Q51" s="1" t="s">
        <v>89</v>
      </c>
      <c r="R51">
        <f>IF(Q51="","",VLOOKUP(Q51,Joueurs!$A$2:$B$76,2,FALSE))</f>
        <v>563</v>
      </c>
      <c r="U51" s="14" t="s">
        <v>36</v>
      </c>
      <c r="V51">
        <f>IF(U51="","",VLOOKUP(U51,Joueurs!$A$2:$B$76,2,FALSE))</f>
        <v>680</v>
      </c>
      <c r="W51" s="1" t="s">
        <v>90</v>
      </c>
      <c r="X51">
        <f>IF(W51="","",VLOOKUP(W51,Joueurs!$A$2:$B$76,2,FALSE))</f>
        <v>566</v>
      </c>
    </row>
    <row r="52" spans="1:24" x14ac:dyDescent="0.25">
      <c r="B52" t="s">
        <v>90</v>
      </c>
      <c r="C52">
        <f>IF(B52="","",VLOOKUP(B52,Joueurs!$A$2:$B$76,2,FALSE))</f>
        <v>566</v>
      </c>
      <c r="D52" s="1" t="s">
        <v>57</v>
      </c>
      <c r="E52">
        <f>IF(D52="","",VLOOKUP(D52,Joueurs!$A$2:$B$76,2,FALSE))</f>
        <v>500</v>
      </c>
      <c r="O52" t="s">
        <v>28</v>
      </c>
      <c r="P52">
        <f>IF(O52="","",VLOOKUP(O52,Joueurs!$A$2:$B$76,2,FALSE))</f>
        <v>686</v>
      </c>
      <c r="Q52" s="1" t="s">
        <v>90</v>
      </c>
      <c r="R52">
        <f>IF(Q52="","",VLOOKUP(Q52,Joueurs!$A$2:$B$76,2,FALSE))</f>
        <v>566</v>
      </c>
      <c r="U52" s="14" t="s">
        <v>48</v>
      </c>
      <c r="V52">
        <f>IF(U52="","",VLOOKUP(U52,Joueurs!$A$2:$B$76,2,FALSE))</f>
        <v>795</v>
      </c>
      <c r="W52" s="1" t="s">
        <v>89</v>
      </c>
      <c r="X52">
        <f>IF(W52="","",VLOOKUP(W52,Joueurs!$A$2:$B$76,2,FALSE))</f>
        <v>563</v>
      </c>
    </row>
    <row r="53" spans="1:24" x14ac:dyDescent="0.25">
      <c r="D53" s="15"/>
      <c r="Q53" s="15"/>
      <c r="U53" s="14"/>
      <c r="W53" s="15"/>
    </row>
    <row r="54" spans="1:24" x14ac:dyDescent="0.25">
      <c r="B54" s="3" t="str">
        <f>O23</f>
        <v>Ennery 1</v>
      </c>
      <c r="C54" s="3">
        <v>16</v>
      </c>
      <c r="D54" s="2" t="str">
        <f>O24</f>
        <v>Pontoise-Cergy 2</v>
      </c>
      <c r="E54" s="3">
        <v>14</v>
      </c>
      <c r="O54" s="3" t="str">
        <f>O26</f>
        <v>Exempt</v>
      </c>
      <c r="P54" s="3"/>
      <c r="Q54" s="2" t="str">
        <f>O23</f>
        <v>Ennery 1</v>
      </c>
      <c r="R54" s="3"/>
      <c r="U54" s="3" t="str">
        <f>O25</f>
        <v>CS Taverny 1</v>
      </c>
      <c r="V54" s="3"/>
      <c r="W54" s="2" t="str">
        <f>O26</f>
        <v>Exempt</v>
      </c>
      <c r="X54" s="3"/>
    </row>
    <row r="55" spans="1:24" x14ac:dyDescent="0.25">
      <c r="B55" t="s">
        <v>48</v>
      </c>
      <c r="C55">
        <f>IF(B55="","",VLOOKUP(B55,Joueurs!$A$2:$B$76,2,FALSE))</f>
        <v>795</v>
      </c>
      <c r="D55" s="1" t="s">
        <v>29</v>
      </c>
      <c r="E55">
        <f>IF(D55="","",VLOOKUP(D55,Joueurs!$A$2:$B$76,2,FALSE))</f>
        <v>706</v>
      </c>
      <c r="P55" t="str">
        <f>IF(O55="","",VLOOKUP(O55,Joueurs!$A$2:$B$76,2,FALSE))</f>
        <v/>
      </c>
      <c r="Q55" s="1"/>
      <c r="R55" t="str">
        <f>IF(Q55="","",VLOOKUP(Q55,Joueurs!$A$2:$B$76,2,FALSE))</f>
        <v/>
      </c>
      <c r="U55" s="14"/>
      <c r="V55" t="str">
        <f>IF(U55="","",VLOOKUP(U55,Joueurs!$A$2:$B$76,2,FALSE))</f>
        <v/>
      </c>
      <c r="W55" s="1"/>
      <c r="X55" t="str">
        <f>IF(W55="","",VLOOKUP(W55,Joueurs!$A$2:$B$76,2,FALSE))</f>
        <v/>
      </c>
    </row>
    <row r="56" spans="1:24" x14ac:dyDescent="0.25">
      <c r="B56" t="s">
        <v>36</v>
      </c>
      <c r="C56">
        <f>IF(B56="","",VLOOKUP(B56,Joueurs!$A$2:$B$76,2,FALSE))</f>
        <v>680</v>
      </c>
      <c r="D56" s="1" t="s">
        <v>28</v>
      </c>
      <c r="E56">
        <f>IF(D56="","",VLOOKUP(D56,Joueurs!$A$2:$B$76,2,FALSE))</f>
        <v>686</v>
      </c>
      <c r="P56" t="str">
        <f>IF(O56="","",VLOOKUP(O56,Joueurs!$A$2:$B$76,2,FALSE))</f>
        <v/>
      </c>
      <c r="Q56" s="1"/>
      <c r="R56" t="str">
        <f>IF(Q56="","",VLOOKUP(Q56,Joueurs!$A$2:$B$76,2,FALSE))</f>
        <v/>
      </c>
      <c r="U56" s="14"/>
      <c r="V56" t="str">
        <f>IF(U56="","",VLOOKUP(U56,Joueurs!$A$2:$B$76,2,FALSE))</f>
        <v/>
      </c>
      <c r="W56" s="1"/>
      <c r="X56" t="str">
        <f>IF(W56="","",VLOOKUP(W56,Joueurs!$A$2:$B$76,2,FALSE))</f>
        <v/>
      </c>
    </row>
    <row r="57" spans="1:24" x14ac:dyDescent="0.25">
      <c r="B57" t="s">
        <v>47</v>
      </c>
      <c r="C57">
        <f>IF(B57="","",VLOOKUP(B57,Joueurs!$A$2:$B$76,2,FALSE))</f>
        <v>665</v>
      </c>
      <c r="D57" s="1" t="s">
        <v>66</v>
      </c>
      <c r="E57">
        <f>IF(D57="","",VLOOKUP(D57,Joueurs!$A$2:$B$76,2,FALSE))</f>
        <v>621</v>
      </c>
      <c r="P57" t="str">
        <f>IF(O57="","",VLOOKUP(O57,Joueurs!$A$2:$B$76,2,FALSE))</f>
        <v/>
      </c>
      <c r="Q57" s="1"/>
      <c r="R57" t="str">
        <f>IF(Q57="","",VLOOKUP(Q57,Joueurs!$A$2:$B$76,2,FALSE))</f>
        <v/>
      </c>
      <c r="U57" s="14"/>
      <c r="V57" t="str">
        <f>IF(U57="","",VLOOKUP(U57,Joueurs!$A$2:$B$76,2,FALSE))</f>
        <v/>
      </c>
      <c r="W57" s="1"/>
      <c r="X57" t="str">
        <f>IF(W57="","",VLOOKUP(W57,Joueurs!$A$2:$B$76,2,FALSE))</f>
        <v/>
      </c>
    </row>
    <row r="58" spans="1:24" x14ac:dyDescent="0.25">
      <c r="D58" s="15"/>
      <c r="U58" s="14"/>
      <c r="W58" s="15"/>
    </row>
    <row r="59" spans="1:24" ht="23.25" x14ac:dyDescent="0.35">
      <c r="A59" s="45" t="s">
        <v>16</v>
      </c>
      <c r="B59" s="45"/>
      <c r="C59" s="45"/>
      <c r="D59" s="45"/>
      <c r="E59" s="45"/>
      <c r="N59" s="45" t="s">
        <v>17</v>
      </c>
      <c r="O59" s="45"/>
      <c r="P59" s="45"/>
      <c r="Q59" s="45"/>
      <c r="R59" s="45"/>
      <c r="T59" s="46" t="s">
        <v>96</v>
      </c>
      <c r="U59" s="46"/>
      <c r="V59" s="46"/>
      <c r="W59" s="46"/>
      <c r="X59" s="46"/>
    </row>
    <row r="60" spans="1:24" x14ac:dyDescent="0.25">
      <c r="A60" s="7" t="str">
        <f>B20</f>
        <v>Poule 1</v>
      </c>
      <c r="B60" s="3" t="str">
        <f>B23</f>
        <v>Sannois 1</v>
      </c>
      <c r="C60" s="3">
        <v>16</v>
      </c>
      <c r="D60" s="2" t="str">
        <f>B21</f>
        <v>Pontoise-Cergy 1</v>
      </c>
      <c r="E60" s="3">
        <v>14</v>
      </c>
      <c r="N60" s="7" t="str">
        <f>B20</f>
        <v>Poule 1</v>
      </c>
      <c r="O60" s="3" t="str">
        <f>B21</f>
        <v>Pontoise-Cergy 1</v>
      </c>
      <c r="P60" s="3">
        <f>18-2-2-2-2</f>
        <v>10</v>
      </c>
      <c r="Q60" s="2" t="str">
        <f>B22</f>
        <v>Magny 1</v>
      </c>
      <c r="R60" s="3">
        <v>20</v>
      </c>
      <c r="T60" s="17"/>
      <c r="U60" s="3" t="str">
        <f>INDEX($B$21:$B$26,MATCH(1,$F$21:$F$26,0))</f>
        <v>Sannois 1</v>
      </c>
      <c r="V60" s="3">
        <v>18</v>
      </c>
      <c r="W60" s="3" t="str">
        <f>INDEX($O$21:$O$26,MATCH(2,$S$21:$S$26,0))</f>
        <v>Auvers 1</v>
      </c>
      <c r="X60" s="3">
        <v>12</v>
      </c>
    </row>
    <row r="61" spans="1:24" x14ac:dyDescent="0.25">
      <c r="A61" s="13">
        <v>44566</v>
      </c>
      <c r="B61" s="14" t="s">
        <v>91</v>
      </c>
      <c r="C61">
        <f>IF(B61="","",VLOOKUP(B61,Joueurs!$A$2:$B$76,2,FALSE))</f>
        <v>669</v>
      </c>
      <c r="D61" s="1" t="s">
        <v>43</v>
      </c>
      <c r="E61">
        <f>IF(D61="","",VLOOKUP(D61,Joueurs!$A$2:$B$76,2,FALSE))</f>
        <v>971</v>
      </c>
      <c r="N61" s="13">
        <v>44594</v>
      </c>
      <c r="O61" s="39" t="s">
        <v>29</v>
      </c>
      <c r="P61">
        <f>IF(O61="","",VLOOKUP(O61,Joueurs!$A$2:$B$76,2,FALSE))</f>
        <v>706</v>
      </c>
      <c r="Q61" s="1" t="s">
        <v>92</v>
      </c>
      <c r="R61">
        <f>IF(Q61="","",VLOOKUP(Q61,Joueurs!$A$2:$B$76,2,FALSE))</f>
        <v>500</v>
      </c>
      <c r="T61" s="13">
        <v>44650</v>
      </c>
      <c r="U61" s="14" t="s">
        <v>46</v>
      </c>
      <c r="V61">
        <f>IF(U61="","",VLOOKUP(U61,Joueurs!$A$2:$B$76,2,FALSE))</f>
        <v>881</v>
      </c>
      <c r="W61" s="1" t="s">
        <v>89</v>
      </c>
      <c r="X61">
        <f>IF(W61="","",VLOOKUP(W61,Joueurs!$A$2:$B$76,2,FALSE))</f>
        <v>563</v>
      </c>
    </row>
    <row r="62" spans="1:24" x14ac:dyDescent="0.25">
      <c r="B62" s="14" t="s">
        <v>64</v>
      </c>
      <c r="C62">
        <f>IF(B62="","",VLOOKUP(B62,Joueurs!$A$2:$B$76,2,FALSE))</f>
        <v>707</v>
      </c>
      <c r="D62" s="1" t="s">
        <v>63</v>
      </c>
      <c r="E62">
        <f>IF(D62="","",VLOOKUP(D62,Joueurs!$A$2:$B$76,2,FALSE))</f>
        <v>688</v>
      </c>
      <c r="O62" s="14" t="s">
        <v>43</v>
      </c>
      <c r="P62">
        <f>IF(O62="","",VLOOKUP(O62,Joueurs!$A$2:$B$76,2,FALSE))</f>
        <v>971</v>
      </c>
      <c r="Q62" s="1" t="s">
        <v>81</v>
      </c>
      <c r="R62">
        <f>IF(Q62="","",VLOOKUP(Q62,Joueurs!$A$2:$B$76,2,FALSE))</f>
        <v>500</v>
      </c>
      <c r="T62" s="14"/>
      <c r="U62" s="14" t="s">
        <v>34</v>
      </c>
      <c r="V62">
        <f>IF(U62="","",VLOOKUP(U62,Joueurs!$A$2:$B$76,2,FALSE))</f>
        <v>634</v>
      </c>
      <c r="W62" s="1" t="s">
        <v>32</v>
      </c>
      <c r="X62">
        <f>IF(W62="","",VLOOKUP(W62,Joueurs!$A$2:$B$76,2,FALSE))</f>
        <v>737</v>
      </c>
    </row>
    <row r="63" spans="1:24" x14ac:dyDescent="0.25">
      <c r="B63" s="14" t="s">
        <v>46</v>
      </c>
      <c r="C63">
        <f>IF(B63="","",VLOOKUP(B63,Joueurs!$A$2:$B$76,2,FALSE))</f>
        <v>881</v>
      </c>
      <c r="D63" s="1" t="s">
        <v>45</v>
      </c>
      <c r="E63">
        <f>IF(D63="","",VLOOKUP(D63,Joueurs!$A$2:$B$76,2,FALSE))</f>
        <v>842</v>
      </c>
      <c r="O63" s="14" t="s">
        <v>45</v>
      </c>
      <c r="P63">
        <f>IF(O63="","",VLOOKUP(O63,Joueurs!$A$2:$B$76,2,FALSE))</f>
        <v>842</v>
      </c>
      <c r="Q63" s="1" t="s">
        <v>8</v>
      </c>
      <c r="R63">
        <f>IF(Q63="","",VLOOKUP(Q63,Joueurs!$A$2:$B$76,2,FALSE))</f>
        <v>742</v>
      </c>
      <c r="T63" s="14"/>
      <c r="U63" s="14" t="s">
        <v>64</v>
      </c>
      <c r="V63">
        <f>IF(U63="","",VLOOKUP(U63,Joueurs!$A$2:$B$76,2,FALSE))</f>
        <v>707</v>
      </c>
      <c r="W63" s="1" t="s">
        <v>93</v>
      </c>
      <c r="X63">
        <f>IF(W63="","",VLOOKUP(W63,Joueurs!$A$2:$B$76,2,FALSE))</f>
        <v>689</v>
      </c>
    </row>
    <row r="64" spans="1:24" x14ac:dyDescent="0.25">
      <c r="T64" s="14"/>
    </row>
    <row r="65" spans="1:24" x14ac:dyDescent="0.25">
      <c r="B65" s="3" t="str">
        <f>B22</f>
        <v>Magny 1</v>
      </c>
      <c r="C65" s="3">
        <v>19</v>
      </c>
      <c r="D65" s="2" t="str">
        <f>B26</f>
        <v>Ennery 2</v>
      </c>
      <c r="E65" s="3">
        <v>11</v>
      </c>
      <c r="O65" s="3" t="str">
        <f>B25</f>
        <v>St Leu 1</v>
      </c>
      <c r="P65" s="3">
        <v>11</v>
      </c>
      <c r="Q65" s="2" t="str">
        <f>B23</f>
        <v>Sannois 1</v>
      </c>
      <c r="R65" s="3">
        <v>19</v>
      </c>
      <c r="T65" s="14"/>
      <c r="U65" s="3" t="str">
        <f>INDEX($B$21:$B$26,MATCH(2,$F$21:$F$26,0))</f>
        <v>Magny 1</v>
      </c>
      <c r="V65" s="3">
        <v>17</v>
      </c>
      <c r="W65" s="3" t="str">
        <f>INDEX($O$21:$O$26,MATCH(1,$S$21:$S$26,0))</f>
        <v>Ennery 1</v>
      </c>
      <c r="X65" s="3">
        <v>13</v>
      </c>
    </row>
    <row r="66" spans="1:24" x14ac:dyDescent="0.25">
      <c r="B66" s="14" t="s">
        <v>92</v>
      </c>
      <c r="C66">
        <f>IF(B66="","",VLOOKUP(B66,Joueurs!$A$2:$B$76,2,FALSE))</f>
        <v>500</v>
      </c>
      <c r="D66" s="1" t="s">
        <v>35</v>
      </c>
      <c r="E66">
        <f>IF(D66="","",VLOOKUP(D66,Joueurs!$A$2:$B$76,2,FALSE))</f>
        <v>507</v>
      </c>
      <c r="O66" s="14" t="s">
        <v>54</v>
      </c>
      <c r="P66">
        <f>IF(O66="","",VLOOKUP(O66,Joueurs!$A$2:$B$76,2,FALSE))</f>
        <v>705</v>
      </c>
      <c r="Q66" s="1" t="s">
        <v>64</v>
      </c>
      <c r="R66">
        <f>IF(Q66="","",VLOOKUP(Q66,Joueurs!$A$2:$B$76,2,FALSE))</f>
        <v>707</v>
      </c>
      <c r="T66" s="14"/>
      <c r="U66" s="14" t="s">
        <v>8</v>
      </c>
      <c r="V66">
        <f>IF(U66="","",VLOOKUP(U66,Joueurs!$A$2:$B$76,2,FALSE))</f>
        <v>742</v>
      </c>
      <c r="W66" s="1" t="s">
        <v>47</v>
      </c>
      <c r="X66">
        <f>IF(W66="","",VLOOKUP(W66,Joueurs!$A$2:$B$76,2,FALSE))</f>
        <v>665</v>
      </c>
    </row>
    <row r="67" spans="1:24" x14ac:dyDescent="0.25">
      <c r="B67" s="14" t="s">
        <v>20</v>
      </c>
      <c r="C67">
        <f>IF(B67="","",VLOOKUP(B67,Joueurs!$A$2:$B$76,2,FALSE))</f>
        <v>552</v>
      </c>
      <c r="D67" s="1" t="s">
        <v>61</v>
      </c>
      <c r="E67">
        <f>IF(D67="","",VLOOKUP(D67,Joueurs!$A$2:$B$76,2,FALSE))</f>
        <v>500</v>
      </c>
      <c r="O67" s="14" t="s">
        <v>41</v>
      </c>
      <c r="P67">
        <f>IF(O67="","",VLOOKUP(O67,Joueurs!$A$2:$B$76,2,FALSE))</f>
        <v>504</v>
      </c>
      <c r="Q67" s="1" t="s">
        <v>34</v>
      </c>
      <c r="R67">
        <f>IF(Q67="","",VLOOKUP(Q67,Joueurs!$A$2:$B$76,2,FALSE))</f>
        <v>634</v>
      </c>
      <c r="T67" s="14"/>
      <c r="U67" s="14" t="s">
        <v>9</v>
      </c>
      <c r="V67">
        <f>IF(U67="","",VLOOKUP(U67,Joueurs!$A$2:$B$76,2,FALSE))</f>
        <v>973</v>
      </c>
      <c r="W67" s="1" t="s">
        <v>95</v>
      </c>
      <c r="X67">
        <f>IF(W67="","",VLOOKUP(W67,Joueurs!$A$2:$B$76,2,FALSE))</f>
        <v>500</v>
      </c>
    </row>
    <row r="68" spans="1:24" x14ac:dyDescent="0.25">
      <c r="B68" s="14" t="s">
        <v>8</v>
      </c>
      <c r="C68">
        <f>IF(B68="","",VLOOKUP(B68,Joueurs!$A$2:$B$76,2,FALSE))</f>
        <v>742</v>
      </c>
      <c r="D68" s="1" t="s">
        <v>60</v>
      </c>
      <c r="E68">
        <f>IF(D68="","",VLOOKUP(D68,Joueurs!$A$2:$B$76,2,FALSE))</f>
        <v>500</v>
      </c>
      <c r="O68" s="14" t="s">
        <v>40</v>
      </c>
      <c r="P68">
        <f>IF(O68="","",VLOOKUP(O68,Joueurs!$A$2:$B$76,2,FALSE))</f>
        <v>687</v>
      </c>
      <c r="Q68" s="1" t="s">
        <v>46</v>
      </c>
      <c r="R68">
        <f>IF(Q68="","",VLOOKUP(Q68,Joueurs!$A$2:$B$76,2,FALSE))</f>
        <v>881</v>
      </c>
      <c r="T68" s="14"/>
      <c r="U68" s="14" t="s">
        <v>92</v>
      </c>
      <c r="V68">
        <f>IF(U68="","",VLOOKUP(U68,Joueurs!$A$2:$B$76,2,FALSE))</f>
        <v>500</v>
      </c>
      <c r="W68" s="1" t="s">
        <v>48</v>
      </c>
      <c r="X68">
        <f>IF(W68="","",VLOOKUP(W68,Joueurs!$A$2:$B$76,2,FALSE))</f>
        <v>795</v>
      </c>
    </row>
    <row r="69" spans="1:24" x14ac:dyDescent="0.25">
      <c r="B69" s="14"/>
      <c r="D69" s="15"/>
      <c r="O69" s="14"/>
      <c r="Q69" s="15"/>
      <c r="T69" s="14"/>
      <c r="U69" s="14"/>
      <c r="V69" s="14"/>
      <c r="W69" s="14"/>
      <c r="X69" s="14"/>
    </row>
    <row r="70" spans="1:24" ht="23.25" x14ac:dyDescent="0.35">
      <c r="B70" s="3" t="str">
        <f>B24</f>
        <v>Ezanville Ecouen 1</v>
      </c>
      <c r="C70" s="3">
        <v>15</v>
      </c>
      <c r="D70" s="2" t="str">
        <f>B25</f>
        <v>St Leu 1</v>
      </c>
      <c r="E70" s="3">
        <v>15</v>
      </c>
      <c r="O70" s="3" t="str">
        <f>B26</f>
        <v>Ennery 2</v>
      </c>
      <c r="P70" s="3">
        <v>14</v>
      </c>
      <c r="Q70" s="2" t="str">
        <f>B24</f>
        <v>Ezanville Ecouen 1</v>
      </c>
      <c r="R70" s="3">
        <v>16</v>
      </c>
      <c r="T70" s="46" t="s">
        <v>97</v>
      </c>
      <c r="U70" s="46"/>
      <c r="V70" s="46"/>
      <c r="W70" s="46"/>
      <c r="X70" s="46"/>
    </row>
    <row r="71" spans="1:24" x14ac:dyDescent="0.25">
      <c r="B71" s="14" t="s">
        <v>75</v>
      </c>
      <c r="C71">
        <f>IF(B71="","",VLOOKUP(B71,Joueurs!$A$2:$B$76,2,FALSE))</f>
        <v>608</v>
      </c>
      <c r="D71" s="1" t="s">
        <v>54</v>
      </c>
      <c r="E71">
        <f>IF(D71="","",VLOOKUP(D71,Joueurs!$A$2:$B$76,2,FALSE))</f>
        <v>705</v>
      </c>
      <c r="O71" s="14" t="s">
        <v>35</v>
      </c>
      <c r="P71">
        <f>IF(O71="","",VLOOKUP(O71,Joueurs!$A$2:$B$76,2,FALSE))</f>
        <v>507</v>
      </c>
      <c r="Q71" s="1" t="s">
        <v>75</v>
      </c>
      <c r="R71">
        <f>IF(Q71="","",VLOOKUP(Q71,Joueurs!$A$2:$B$76,2,FALSE))</f>
        <v>608</v>
      </c>
      <c r="T71" s="14"/>
      <c r="U71" s="3" t="str">
        <f>IF($V$60="","",IF($V$60&gt;$X$60,$U$60,$W$60))</f>
        <v>Sannois 1</v>
      </c>
      <c r="V71" s="3">
        <v>16</v>
      </c>
      <c r="W71" s="3" t="str">
        <f>IF($V$65="","",IF($V$65&gt;$X$65,$U$65,$W$65))</f>
        <v>Magny 1</v>
      </c>
      <c r="X71" s="3">
        <v>14</v>
      </c>
    </row>
    <row r="72" spans="1:24" x14ac:dyDescent="0.25">
      <c r="B72" s="14" t="s">
        <v>51</v>
      </c>
      <c r="C72">
        <f>IF(B72="","",VLOOKUP(B72,Joueurs!$A$2:$B$76,2,FALSE))</f>
        <v>628</v>
      </c>
      <c r="D72" s="1" t="s">
        <v>41</v>
      </c>
      <c r="E72">
        <f>IF(D72="","",VLOOKUP(D72,Joueurs!$A$2:$B$76,2,FALSE))</f>
        <v>504</v>
      </c>
      <c r="O72" s="14" t="s">
        <v>61</v>
      </c>
      <c r="P72">
        <f>IF(O72="","",VLOOKUP(O72,Joueurs!$A$2:$B$76,2,FALSE))</f>
        <v>500</v>
      </c>
      <c r="Q72" s="1" t="s">
        <v>51</v>
      </c>
      <c r="R72">
        <f>IF(Q72="","",VLOOKUP(Q72,Joueurs!$A$2:$B$76,2,FALSE))</f>
        <v>628</v>
      </c>
      <c r="T72" s="13">
        <v>44664</v>
      </c>
      <c r="U72" s="14" t="s">
        <v>46</v>
      </c>
      <c r="V72">
        <f>IF(U72="","",VLOOKUP(U72,Joueurs!$A$2:$B$76,2,FALSE))</f>
        <v>881</v>
      </c>
      <c r="W72" s="1" t="s">
        <v>92</v>
      </c>
      <c r="X72">
        <f>IF(W72="","",VLOOKUP(W72,Joueurs!$A$2:$B$76,2,FALSE))</f>
        <v>500</v>
      </c>
    </row>
    <row r="73" spans="1:24" x14ac:dyDescent="0.25">
      <c r="B73" s="14" t="s">
        <v>65</v>
      </c>
      <c r="C73">
        <f>IF(B73="","",VLOOKUP(B73,Joueurs!$A$2:$B$76,2,FALSE))</f>
        <v>517</v>
      </c>
      <c r="D73" s="1" t="s">
        <v>40</v>
      </c>
      <c r="E73">
        <f>IF(D73="","",VLOOKUP(D73,Joueurs!$A$2:$B$76,2,FALSE))</f>
        <v>687</v>
      </c>
      <c r="O73" s="14" t="s">
        <v>60</v>
      </c>
      <c r="P73">
        <f>IF(O73="","",VLOOKUP(O73,Joueurs!$A$2:$B$76,2,FALSE))</f>
        <v>500</v>
      </c>
      <c r="Q73" s="1" t="s">
        <v>65</v>
      </c>
      <c r="R73">
        <f>IF(Q73="","",VLOOKUP(Q73,Joueurs!$A$2:$B$76,2,FALSE))</f>
        <v>517</v>
      </c>
      <c r="T73" s="14"/>
      <c r="U73" s="14" t="s">
        <v>34</v>
      </c>
      <c r="V73">
        <f>IF(U73="","",VLOOKUP(U73,Joueurs!$A$2:$B$76,2,FALSE))</f>
        <v>634</v>
      </c>
      <c r="W73" s="1" t="s">
        <v>81</v>
      </c>
      <c r="X73">
        <f>IF(W73="","",VLOOKUP(W73,Joueurs!$A$2:$B$76,2,FALSE))</f>
        <v>500</v>
      </c>
    </row>
    <row r="74" spans="1:24" x14ac:dyDescent="0.25">
      <c r="O74" s="14"/>
      <c r="P74" s="15"/>
      <c r="Q74" s="15"/>
      <c r="T74" s="14"/>
      <c r="U74" s="14" t="s">
        <v>64</v>
      </c>
      <c r="V74">
        <f>IF(U74="","",VLOOKUP(U74,Joueurs!$A$2:$B$76,2,FALSE))</f>
        <v>707</v>
      </c>
      <c r="W74" s="1" t="s">
        <v>8</v>
      </c>
      <c r="X74">
        <f>IF(W74="","",VLOOKUP(W74,Joueurs!$A$2:$B$76,2,FALSE))</f>
        <v>742</v>
      </c>
    </row>
    <row r="75" spans="1:24" x14ac:dyDescent="0.25">
      <c r="A75" s="16" t="str">
        <f>O20</f>
        <v>Poule 2</v>
      </c>
      <c r="B75" s="3" t="str">
        <f>O23</f>
        <v>Ennery 1</v>
      </c>
      <c r="C75" s="3">
        <v>15</v>
      </c>
      <c r="D75" s="2" t="str">
        <f>O21</f>
        <v>Domont 1</v>
      </c>
      <c r="E75" s="3">
        <v>15</v>
      </c>
      <c r="N75" s="16" t="str">
        <f>O20</f>
        <v>Poule 2</v>
      </c>
      <c r="O75" s="3" t="str">
        <f>O21</f>
        <v>Domont 1</v>
      </c>
      <c r="P75" s="3">
        <v>14</v>
      </c>
      <c r="Q75" s="2" t="str">
        <f>O22</f>
        <v>Auvers 1</v>
      </c>
      <c r="R75" s="3">
        <v>16</v>
      </c>
      <c r="T75" s="14"/>
      <c r="U75" s="14"/>
      <c r="V75" s="14"/>
      <c r="W75" s="14"/>
      <c r="X75" s="14"/>
    </row>
    <row r="76" spans="1:24" x14ac:dyDescent="0.25">
      <c r="A76" s="13">
        <f>A61</f>
        <v>44566</v>
      </c>
      <c r="B76" s="14" t="s">
        <v>36</v>
      </c>
      <c r="C76">
        <f>IF(B76="","",VLOOKUP(B76,Joueurs!$A$2:$B$76,2,FALSE))</f>
        <v>680</v>
      </c>
      <c r="D76" s="1" t="s">
        <v>88</v>
      </c>
      <c r="E76">
        <f>IF(D76="","",VLOOKUP(D76,Joueurs!$A$2:$B$76,2,FALSE))</f>
        <v>577</v>
      </c>
      <c r="N76" s="13">
        <f>N61</f>
        <v>44594</v>
      </c>
      <c r="O76" s="40" t="s">
        <v>88</v>
      </c>
      <c r="P76">
        <f>IF(O76="","",VLOOKUP(O76,Joueurs!$A$2:$B$76,2,FALSE))</f>
        <v>577</v>
      </c>
      <c r="Q76" s="41" t="s">
        <v>32</v>
      </c>
      <c r="R76">
        <f>IF(Q76="","",VLOOKUP(Q76,Joueurs!$A$2:$B$76,2,FALSE))</f>
        <v>737</v>
      </c>
      <c r="T76" s="49" t="s">
        <v>116</v>
      </c>
      <c r="U76" s="49"/>
      <c r="V76" s="49"/>
      <c r="W76" s="49"/>
      <c r="X76" s="49"/>
    </row>
    <row r="77" spans="1:24" x14ac:dyDescent="0.25">
      <c r="B77" s="14" t="s">
        <v>48</v>
      </c>
      <c r="C77">
        <f>IF(B77="","",VLOOKUP(B77,Joueurs!$A$2:$B$76,2,FALSE))</f>
        <v>795</v>
      </c>
      <c r="D77" s="1" t="s">
        <v>39</v>
      </c>
      <c r="E77">
        <f>IF(D77="","",VLOOKUP(D77,Joueurs!$A$2:$B$76,2,FALSE))</f>
        <v>580</v>
      </c>
      <c r="O77" s="15" t="s">
        <v>39</v>
      </c>
      <c r="P77">
        <f>IF(O77="","",VLOOKUP(O77,Joueurs!$A$2:$B$76,2,FALSE))</f>
        <v>580</v>
      </c>
      <c r="Q77" s="1" t="s">
        <v>93</v>
      </c>
      <c r="R77">
        <f>IF(Q77="","",VLOOKUP(Q77,Joueurs!$A$2:$B$76,2,FALSE))</f>
        <v>689</v>
      </c>
      <c r="T77" s="14"/>
      <c r="U77" s="3" t="str">
        <f>IF($V$60="","",IF($V$60&lt;$X$60,$U$60,$W$60))</f>
        <v>Auvers 1</v>
      </c>
      <c r="V77" s="3"/>
      <c r="W77" s="3" t="str">
        <f>IF($V$65="","",IF($V$65&lt;$X$65,$U$65,$W$65))</f>
        <v>Ennery 1</v>
      </c>
      <c r="X77" s="3"/>
    </row>
    <row r="78" spans="1:24" x14ac:dyDescent="0.25">
      <c r="B78" s="14" t="s">
        <v>47</v>
      </c>
      <c r="C78">
        <f>IF(B78="","",VLOOKUP(B78,Joueurs!$A$2:$B$76,2,FALSE))</f>
        <v>665</v>
      </c>
      <c r="D78" s="1" t="s">
        <v>26</v>
      </c>
      <c r="E78">
        <f>IF(D78="","",VLOOKUP(D78,Joueurs!$A$2:$B$76,2,FALSE))</f>
        <v>799</v>
      </c>
      <c r="O78" s="15" t="s">
        <v>26</v>
      </c>
      <c r="P78">
        <f>IF(O78="","",VLOOKUP(O78,Joueurs!$A$2:$B$76,2,FALSE))</f>
        <v>799</v>
      </c>
      <c r="Q78" s="1" t="s">
        <v>89</v>
      </c>
      <c r="R78">
        <f>IF(Q78="","",VLOOKUP(Q78,Joueurs!$A$2:$B$76,2,FALSE))</f>
        <v>563</v>
      </c>
      <c r="T78" s="13">
        <v>44664</v>
      </c>
      <c r="U78" s="14"/>
      <c r="V78" t="str">
        <f>IF(U78="","",VLOOKUP(U78,Joueurs!$A$2:$B$76,2,FALSE))</f>
        <v/>
      </c>
      <c r="W78" s="1"/>
      <c r="X78" t="str">
        <f>IF(W78="","",VLOOKUP(W78,Joueurs!$A$2:$B$76,2,FALSE))</f>
        <v/>
      </c>
    </row>
    <row r="79" spans="1:24" x14ac:dyDescent="0.25">
      <c r="T79" s="14"/>
      <c r="U79" s="14"/>
      <c r="V79" t="str">
        <f>IF(U79="","",VLOOKUP(U79,Joueurs!$A$2:$B$76,2,FALSE))</f>
        <v/>
      </c>
      <c r="W79" s="1"/>
      <c r="X79" t="str">
        <f>IF(W79="","",VLOOKUP(W79,Joueurs!$A$2:$B$76,2,FALSE))</f>
        <v/>
      </c>
    </row>
    <row r="80" spans="1:24" x14ac:dyDescent="0.25">
      <c r="B80" s="3" t="str">
        <f>O22</f>
        <v>Auvers 1</v>
      </c>
      <c r="C80" s="3"/>
      <c r="D80" s="2" t="str">
        <f>O26</f>
        <v>Exempt</v>
      </c>
      <c r="E80" s="3"/>
      <c r="O80" s="3" t="str">
        <f>O25</f>
        <v>CS Taverny 1</v>
      </c>
      <c r="P80" s="3">
        <v>10</v>
      </c>
      <c r="Q80" s="2" t="str">
        <f>O23</f>
        <v>Ennery 1</v>
      </c>
      <c r="R80" s="3">
        <v>20</v>
      </c>
      <c r="T80" s="14"/>
      <c r="U80" s="14"/>
      <c r="V80" t="str">
        <f>IF(U80="","",VLOOKUP(U80,Joueurs!$A$2:$B$76,2,FALSE))</f>
        <v/>
      </c>
      <c r="W80" s="1"/>
      <c r="X80" t="str">
        <f>IF(W80="","",VLOOKUP(W80,Joueurs!$A$2:$B$76,2,FALSE))</f>
        <v/>
      </c>
    </row>
    <row r="81" spans="1:24" x14ac:dyDescent="0.25">
      <c r="B81" s="14"/>
      <c r="C81" t="str">
        <f>IF(B81="","",VLOOKUP(B81,Joueurs!$A$2:$B$76,2,FALSE))</f>
        <v/>
      </c>
      <c r="D81" s="1"/>
      <c r="E81" t="str">
        <f>IF(D81="","",VLOOKUP(D81,Joueurs!$A$2:$B$76,2,FALSE))</f>
        <v/>
      </c>
      <c r="O81" s="14" t="s">
        <v>56</v>
      </c>
      <c r="P81">
        <f>IF(O81="","",VLOOKUP(O81,Joueurs!$A$2:$B$76,2,FALSE))</f>
        <v>693</v>
      </c>
      <c r="Q81" s="1" t="s">
        <v>47</v>
      </c>
      <c r="R81">
        <f>IF(Q81="","",VLOOKUP(Q81,Joueurs!$A$2:$B$76,2,FALSE))</f>
        <v>665</v>
      </c>
      <c r="T81" s="14"/>
      <c r="U81" s="14"/>
      <c r="V81" s="14"/>
      <c r="W81" s="14"/>
      <c r="X81" s="14"/>
    </row>
    <row r="82" spans="1:24" x14ac:dyDescent="0.25">
      <c r="B82" s="14"/>
      <c r="C82" t="str">
        <f>IF(B82="","",VLOOKUP(B82,Joueurs!$A$2:$B$76,2,FALSE))</f>
        <v/>
      </c>
      <c r="D82" s="1"/>
      <c r="E82" t="str">
        <f>IF(D82="","",VLOOKUP(D82,Joueurs!$A$2:$B$76,2,FALSE))</f>
        <v/>
      </c>
      <c r="O82" s="14" t="s">
        <v>57</v>
      </c>
      <c r="P82">
        <f>IF(O82="","",VLOOKUP(O82,Joueurs!$A$2:$B$76,2,FALSE))</f>
        <v>500</v>
      </c>
      <c r="Q82" s="1" t="s">
        <v>36</v>
      </c>
      <c r="R82">
        <f>IF(Q82="","",VLOOKUP(Q82,Joueurs!$A$2:$B$76,2,FALSE))</f>
        <v>680</v>
      </c>
      <c r="T82" s="49" t="s">
        <v>98</v>
      </c>
      <c r="U82" s="49"/>
      <c r="V82" s="49"/>
      <c r="W82" s="49"/>
      <c r="X82" s="49"/>
    </row>
    <row r="83" spans="1:24" x14ac:dyDescent="0.25">
      <c r="B83" s="14"/>
      <c r="C83" t="str">
        <f>IF(B83="","",VLOOKUP(B83,Joueurs!$A$2:$B$76,2,FALSE))</f>
        <v/>
      </c>
      <c r="D83" s="1"/>
      <c r="E83" t="str">
        <f>IF(D83="","",VLOOKUP(D83,Joueurs!$A$2:$B$76,2,FALSE))</f>
        <v/>
      </c>
      <c r="O83" s="14" t="s">
        <v>58</v>
      </c>
      <c r="P83">
        <f>IF(O83="","",VLOOKUP(O83,Joueurs!$A$2:$B$76,2,FALSE))</f>
        <v>500</v>
      </c>
      <c r="Q83" s="1" t="s">
        <v>95</v>
      </c>
      <c r="R83">
        <f>IF(Q83="","",VLOOKUP(Q83,Joueurs!$A$2:$B$76,2,FALSE))</f>
        <v>500</v>
      </c>
      <c r="T83" s="14"/>
      <c r="U83" s="3" t="str">
        <f>INDEX($O$21:$O$26,MATCH(3,$S$21:$S$26,0))</f>
        <v>Domont 1</v>
      </c>
      <c r="V83" s="3">
        <v>14</v>
      </c>
      <c r="W83" s="3" t="str">
        <f>INDEX($B$21:$B$26,MATCH(3,$F$21:$F$26,0))</f>
        <v>Pontoise-Cergy 1</v>
      </c>
      <c r="X83" s="3">
        <v>16</v>
      </c>
    </row>
    <row r="84" spans="1:24" x14ac:dyDescent="0.25">
      <c r="B84" s="14"/>
      <c r="D84" s="15"/>
      <c r="O84" s="14"/>
      <c r="Q84" s="15"/>
      <c r="T84" s="13">
        <v>44664</v>
      </c>
      <c r="U84" s="14" t="s">
        <v>88</v>
      </c>
      <c r="V84">
        <f>IF(U84="","",VLOOKUP(U84,Joueurs!$A$2:$B$76,2,FALSE))</f>
        <v>577</v>
      </c>
      <c r="W84" s="1" t="s">
        <v>43</v>
      </c>
      <c r="X84">
        <f>IF(W84="","",VLOOKUP(W84,Joueurs!$A$2:$B$76,2,FALSE))</f>
        <v>971</v>
      </c>
    </row>
    <row r="85" spans="1:24" x14ac:dyDescent="0.25">
      <c r="B85" s="3" t="str">
        <f>O24</f>
        <v>Pontoise-Cergy 2</v>
      </c>
      <c r="C85" s="3">
        <v>18</v>
      </c>
      <c r="D85" s="2" t="str">
        <f>O25</f>
        <v>CS Taverny 1</v>
      </c>
      <c r="E85" s="3">
        <v>12</v>
      </c>
      <c r="O85" s="3" t="str">
        <f>O26</f>
        <v>Exempt</v>
      </c>
      <c r="P85" s="3"/>
      <c r="Q85" s="2" t="str">
        <f>O24</f>
        <v>Pontoise-Cergy 2</v>
      </c>
      <c r="R85" s="3"/>
      <c r="T85" s="14"/>
      <c r="U85" s="14" t="s">
        <v>39</v>
      </c>
      <c r="V85">
        <f>IF(U85="","",VLOOKUP(U85,Joueurs!$A$2:$B$76,2,FALSE))</f>
        <v>580</v>
      </c>
      <c r="W85" s="1" t="s">
        <v>63</v>
      </c>
      <c r="X85">
        <f>IF(W85="","",VLOOKUP(W85,Joueurs!$A$2:$B$76,2,FALSE))</f>
        <v>688</v>
      </c>
    </row>
    <row r="86" spans="1:24" x14ac:dyDescent="0.25">
      <c r="B86" s="14" t="s">
        <v>28</v>
      </c>
      <c r="C86">
        <f>IF(B86="","",VLOOKUP(B86,Joueurs!$A$2:$B$76,2,FALSE))</f>
        <v>686</v>
      </c>
      <c r="D86" s="1" t="s">
        <v>56</v>
      </c>
      <c r="E86">
        <f>IF(D86="","",VLOOKUP(D86,Joueurs!$A$2:$B$76,2,FALSE))</f>
        <v>693</v>
      </c>
      <c r="O86" s="14"/>
      <c r="P86" t="str">
        <f>IF(O86="","",VLOOKUP(O86,Joueurs!$A$2:$B$76,2,FALSE))</f>
        <v/>
      </c>
      <c r="Q86" s="1"/>
      <c r="R86" t="str">
        <f>IF(Q86="","",VLOOKUP(Q86,Joueurs!$A$2:$B$76,2,FALSE))</f>
        <v/>
      </c>
      <c r="T86" s="14"/>
      <c r="U86" s="14" t="s">
        <v>26</v>
      </c>
      <c r="V86">
        <f>IF(U86="","",VLOOKUP(U86,Joueurs!$A$2:$B$76,2,FALSE))</f>
        <v>799</v>
      </c>
      <c r="W86" s="1" t="s">
        <v>45</v>
      </c>
      <c r="X86">
        <f>IF(W86="","",VLOOKUP(W86,Joueurs!$A$2:$B$76,2,FALSE))</f>
        <v>842</v>
      </c>
    </row>
    <row r="87" spans="1:24" x14ac:dyDescent="0.25">
      <c r="B87" s="14" t="s">
        <v>29</v>
      </c>
      <c r="C87">
        <f>IF(B87="","",VLOOKUP(B87,Joueurs!$A$2:$B$76,2,FALSE))</f>
        <v>706</v>
      </c>
      <c r="D87" s="1" t="s">
        <v>57</v>
      </c>
      <c r="E87">
        <f>IF(D87="","",VLOOKUP(D87,Joueurs!$A$2:$B$76,2,FALSE))</f>
        <v>500</v>
      </c>
      <c r="O87" s="14"/>
      <c r="P87" t="str">
        <f>IF(O87="","",VLOOKUP(O87,Joueurs!$A$2:$B$76,2,FALSE))</f>
        <v/>
      </c>
      <c r="Q87" s="1"/>
      <c r="R87" t="str">
        <f>IF(Q87="","",VLOOKUP(Q87,Joueurs!$A$2:$B$76,2,FALSE))</f>
        <v/>
      </c>
      <c r="U87" s="14"/>
      <c r="W87" s="15"/>
    </row>
    <row r="88" spans="1:24" x14ac:dyDescent="0.25">
      <c r="B88" s="14" t="s">
        <v>66</v>
      </c>
      <c r="C88">
        <f>IF(B88="","",VLOOKUP(B88,Joueurs!$A$2:$B$76,2,FALSE))</f>
        <v>621</v>
      </c>
      <c r="D88" s="1" t="s">
        <v>94</v>
      </c>
      <c r="E88">
        <f>IF(D88="","",VLOOKUP(D88,Joueurs!$A$2:$B$76,2,FALSE))</f>
        <v>500</v>
      </c>
      <c r="O88" s="14"/>
      <c r="P88" t="str">
        <f>IF(O88="","",VLOOKUP(O88,Joueurs!$A$2:$B$76,2,FALSE))</f>
        <v/>
      </c>
      <c r="Q88" s="1"/>
      <c r="R88" t="str">
        <f>IF(Q88="","",VLOOKUP(Q88,Joueurs!$A$2:$B$76,2,FALSE))</f>
        <v/>
      </c>
      <c r="T88" s="49" t="s">
        <v>99</v>
      </c>
      <c r="U88" s="49"/>
      <c r="V88" s="49"/>
      <c r="W88" s="49"/>
      <c r="X88" s="49"/>
    </row>
    <row r="89" spans="1:24" x14ac:dyDescent="0.25">
      <c r="B89" s="14"/>
      <c r="D89" s="15"/>
      <c r="T89" s="14"/>
      <c r="U89" s="3" t="str">
        <f>INDEX($B$21:$B$26,MATCH(4,$F$21:$F$26,0))</f>
        <v>St Leu 1</v>
      </c>
      <c r="V89" s="3">
        <v>16</v>
      </c>
      <c r="W89" s="3" t="str">
        <f>INDEX($O$21:$O$26,MATCH(4,$S$21:$S$26,0))</f>
        <v>Pontoise-Cergy 2</v>
      </c>
      <c r="X89" s="3">
        <v>14</v>
      </c>
    </row>
    <row r="90" spans="1:24" x14ac:dyDescent="0.25">
      <c r="T90" s="13">
        <v>44664</v>
      </c>
      <c r="U90" s="14" t="s">
        <v>54</v>
      </c>
      <c r="V90">
        <f>IF(U90="","",VLOOKUP(U90,Joueurs!$A$2:$B$76,2,FALSE))</f>
        <v>705</v>
      </c>
      <c r="W90" s="1" t="s">
        <v>29</v>
      </c>
      <c r="X90">
        <f>IF(W90="","",VLOOKUP(W90,Joueurs!$A$2:$B$76,2,FALSE))</f>
        <v>706</v>
      </c>
    </row>
    <row r="91" spans="1:24" x14ac:dyDescent="0.25">
      <c r="A91" s="50" t="s">
        <v>102</v>
      </c>
      <c r="B91" s="50"/>
      <c r="T91" s="14"/>
      <c r="U91" s="14" t="s">
        <v>40</v>
      </c>
      <c r="V91">
        <f>IF(U91="","",VLOOKUP(U91,Joueurs!$A$2:$B$76,2,FALSE))</f>
        <v>687</v>
      </c>
      <c r="W91" s="1" t="s">
        <v>28</v>
      </c>
      <c r="X91">
        <f>IF(W91="","",VLOOKUP(W91,Joueurs!$A$2:$B$76,2,FALSE))</f>
        <v>686</v>
      </c>
    </row>
    <row r="92" spans="1:24" x14ac:dyDescent="0.25">
      <c r="A92" s="44" t="s">
        <v>103</v>
      </c>
      <c r="B92" s="18" t="str">
        <f>IF(V71="","",IF($V$71&gt;$X$71,$U$71,$W$71))</f>
        <v>Sannois 1</v>
      </c>
      <c r="T92" s="14"/>
      <c r="U92" s="14" t="s">
        <v>115</v>
      </c>
      <c r="V92">
        <f>IF(U92="","",VLOOKUP(U92,Joueurs!$A$2:$B$76,2,FALSE))</f>
        <v>520</v>
      </c>
      <c r="W92" s="1" t="s">
        <v>53</v>
      </c>
      <c r="X92">
        <f>IF(W92="","",VLOOKUP(W92,Joueurs!$A$2:$B$76,2,FALSE))</f>
        <v>636</v>
      </c>
    </row>
    <row r="93" spans="1:24" x14ac:dyDescent="0.25">
      <c r="A93" s="44" t="s">
        <v>104</v>
      </c>
      <c r="B93" s="18" t="str">
        <f>IF(V71="","",IF($V$71&lt;$X$71,$U$71,$W$71))</f>
        <v>Magny 1</v>
      </c>
    </row>
    <row r="94" spans="1:24" x14ac:dyDescent="0.25">
      <c r="A94" s="44" t="s">
        <v>105</v>
      </c>
      <c r="B94" s="18" t="str">
        <f>IF(V77="","",IF($V$77&gt;$X$77,$U$77,$W$77))</f>
        <v/>
      </c>
      <c r="T94" s="49" t="s">
        <v>100</v>
      </c>
      <c r="U94" s="49"/>
      <c r="V94" s="49"/>
      <c r="W94" s="49"/>
      <c r="X94" s="49"/>
    </row>
    <row r="95" spans="1:24" x14ac:dyDescent="0.25">
      <c r="A95" s="44" t="s">
        <v>106</v>
      </c>
      <c r="B95" s="18" t="str">
        <f>IF(V77="","",IF($V$77&lt;$X$77,$U$77,$W$77))</f>
        <v/>
      </c>
      <c r="T95" s="14"/>
      <c r="U95" s="3" t="str">
        <f>INDEX($B$21:$B$26,MATCH(5,$F$21:$F$26,0))</f>
        <v>Ezanville Ecouen 1</v>
      </c>
      <c r="V95" s="3">
        <v>16</v>
      </c>
      <c r="W95" s="3" t="str">
        <f>INDEX($O$21:$O$26,MATCH(5,$S$21:$S$26,0))</f>
        <v>CS Taverny 1</v>
      </c>
      <c r="X95" s="3">
        <v>14</v>
      </c>
    </row>
    <row r="96" spans="1:24" x14ac:dyDescent="0.25">
      <c r="A96" s="44" t="s">
        <v>107</v>
      </c>
      <c r="B96" s="18" t="str">
        <f>IF(V83="","",IF($V$83&gt;$X$83,$U$83,$W$83))</f>
        <v>Pontoise-Cergy 1</v>
      </c>
      <c r="T96" s="13">
        <v>44664</v>
      </c>
      <c r="U96" s="14" t="s">
        <v>75</v>
      </c>
      <c r="V96">
        <f>IF(U96="","",VLOOKUP(U96,Joueurs!$A$2:$B$76,2,FALSE))</f>
        <v>608</v>
      </c>
      <c r="W96" s="1" t="s">
        <v>56</v>
      </c>
      <c r="X96">
        <f>IF(W96="","",VLOOKUP(W96,Joueurs!$A$2:$B$76,2,FALSE))</f>
        <v>693</v>
      </c>
    </row>
    <row r="97" spans="1:24" x14ac:dyDescent="0.25">
      <c r="A97" s="44" t="s">
        <v>108</v>
      </c>
      <c r="B97" s="18" t="str">
        <f>IF(V83="","",IF($V$83&lt;$X$83,$U$83,$W$83))</f>
        <v>Domont 1</v>
      </c>
      <c r="T97" s="14"/>
      <c r="U97" s="14" t="s">
        <v>51</v>
      </c>
      <c r="V97">
        <f>IF(U97="","",VLOOKUP(U97,Joueurs!$A$2:$B$76,2,FALSE))</f>
        <v>628</v>
      </c>
      <c r="W97" s="1" t="s">
        <v>58</v>
      </c>
      <c r="X97">
        <f>IF(W97="","",VLOOKUP(W97,Joueurs!$A$2:$B$76,2,FALSE))</f>
        <v>500</v>
      </c>
    </row>
    <row r="98" spans="1:24" x14ac:dyDescent="0.25">
      <c r="A98" s="44" t="s">
        <v>109</v>
      </c>
      <c r="B98" s="18" t="str">
        <f>IF(V89="","",IF($V$89&gt;$X$89,$U$89,$W$89))</f>
        <v>St Leu 1</v>
      </c>
      <c r="T98" s="14"/>
      <c r="U98" s="14" t="s">
        <v>65</v>
      </c>
      <c r="V98">
        <f>IF(U98="","",VLOOKUP(U98,Joueurs!$A$2:$B$76,2,FALSE))</f>
        <v>517</v>
      </c>
      <c r="W98" s="1" t="s">
        <v>57</v>
      </c>
      <c r="X98">
        <f>IF(W98="","",VLOOKUP(W98,Joueurs!$A$2:$B$76,2,FALSE))</f>
        <v>500</v>
      </c>
    </row>
    <row r="99" spans="1:24" x14ac:dyDescent="0.25">
      <c r="A99" s="44" t="s">
        <v>110</v>
      </c>
      <c r="B99" s="18" t="str">
        <f>IF(V89="","",IF($V$89&lt;$X$89,$U$89,$W$89))</f>
        <v>Pontoise-Cergy 2</v>
      </c>
    </row>
    <row r="100" spans="1:24" x14ac:dyDescent="0.25">
      <c r="A100" s="44" t="s">
        <v>111</v>
      </c>
      <c r="B100" s="18" t="str">
        <f>IF(V95="","",IF($V$95&gt;$X$95,$U$95,$W$95))</f>
        <v>Ezanville Ecouen 1</v>
      </c>
      <c r="T100" s="49" t="s">
        <v>101</v>
      </c>
      <c r="U100" s="49"/>
      <c r="V100" s="49"/>
      <c r="W100" s="49"/>
      <c r="X100" s="49"/>
    </row>
    <row r="101" spans="1:24" x14ac:dyDescent="0.25">
      <c r="A101" s="44" t="s">
        <v>112</v>
      </c>
      <c r="B101" s="18" t="str">
        <f>IF(V95="","",IF($V$95&lt;$X$95,$U$95,$W$95))</f>
        <v>CS Taverny 1</v>
      </c>
      <c r="T101" s="14"/>
      <c r="U101" s="3" t="str">
        <f>INDEX($B$21:$B$26,MATCH(6,$F$21:$F$26,0))</f>
        <v>Ennery 2</v>
      </c>
      <c r="V101" s="3">
        <f>2*10</f>
        <v>20</v>
      </c>
      <c r="W101" s="3" t="str">
        <f>INDEX($O$21:$O$26,MATCH(6,$S$21:$S$26,0))</f>
        <v>Exempt</v>
      </c>
      <c r="X101" s="3">
        <f>1*10</f>
        <v>10</v>
      </c>
    </row>
    <row r="102" spans="1:24" x14ac:dyDescent="0.25">
      <c r="A102" s="44" t="s">
        <v>113</v>
      </c>
      <c r="B102" s="18" t="str">
        <f>IF(V101="","",IF($V$101&gt;$X$101,$U$101,$W$101))</f>
        <v>Ennery 2</v>
      </c>
      <c r="T102" s="13">
        <v>44664</v>
      </c>
      <c r="U102" s="14"/>
      <c r="W102" s="1"/>
    </row>
    <row r="103" spans="1:24" x14ac:dyDescent="0.25">
      <c r="A103" s="44" t="s">
        <v>114</v>
      </c>
      <c r="B103" s="18" t="str">
        <f>IF(V101="","",IF($V$101&lt;$X$101,$U$101,$W$101))</f>
        <v>Exempt</v>
      </c>
      <c r="T103" s="14"/>
      <c r="U103" s="14"/>
      <c r="W103" s="1"/>
    </row>
    <row r="104" spans="1:24" x14ac:dyDescent="0.25">
      <c r="T104" s="14"/>
      <c r="U104" s="14"/>
      <c r="W104" s="1"/>
    </row>
  </sheetData>
  <mergeCells count="16">
    <mergeCell ref="T100:X100"/>
    <mergeCell ref="A91:B91"/>
    <mergeCell ref="T70:X70"/>
    <mergeCell ref="T76:X76"/>
    <mergeCell ref="T82:X82"/>
    <mergeCell ref="T88:X88"/>
    <mergeCell ref="T94:X94"/>
    <mergeCell ref="T28:X28"/>
    <mergeCell ref="A59:E59"/>
    <mergeCell ref="T59:X59"/>
    <mergeCell ref="N59:R59"/>
    <mergeCell ref="A1:R1"/>
    <mergeCell ref="A2:R2"/>
    <mergeCell ref="A4:R4"/>
    <mergeCell ref="A28:E28"/>
    <mergeCell ref="N28:R28"/>
  </mergeCells>
  <conditionalFormatting sqref="V48 X48 C48 E48 C53 C55:C57 E53 E55:E57">
    <cfRule type="containsBlanks" dxfId="178" priority="505" stopIfTrue="1">
      <formula>LEN(TRIM(C48))=0</formula>
    </cfRule>
  </conditionalFormatting>
  <conditionalFormatting sqref="V48 X48 C48 E48">
    <cfRule type="cellIs" dxfId="177" priority="507" operator="notBetween">
      <formula>800</formula>
      <formula>1399</formula>
    </cfRule>
  </conditionalFormatting>
  <conditionalFormatting sqref="T7:T16 C7:C16 E7:E16 G7:M16 P7:P11 R7:R16 P14:P16">
    <cfRule type="containsBlanks" dxfId="176" priority="499" stopIfTrue="1">
      <formula>LEN(TRIM(C7))=0</formula>
    </cfRule>
    <cfRule type="cellIs" dxfId="175" priority="500" operator="greaterThan">
      <formula>999</formula>
    </cfRule>
  </conditionalFormatting>
  <conditionalFormatting sqref="P48 R48">
    <cfRule type="containsBlanks" dxfId="174" priority="491" stopIfTrue="1">
      <formula>LEN(TRIM(P48))=0</formula>
    </cfRule>
  </conditionalFormatting>
  <conditionalFormatting sqref="P48 R48">
    <cfRule type="cellIs" dxfId="173" priority="492" operator="notBetween">
      <formula>800</formula>
      <formula>1399</formula>
    </cfRule>
  </conditionalFormatting>
  <conditionalFormatting sqref="C69 E69">
    <cfRule type="containsBlanks" dxfId="172" priority="487" stopIfTrue="1">
      <formula>LEN(TRIM(C69))=0</formula>
    </cfRule>
  </conditionalFormatting>
  <conditionalFormatting sqref="C69 E69">
    <cfRule type="cellIs" dxfId="171" priority="488" operator="notBetween">
      <formula>800</formula>
      <formula>1399</formula>
    </cfRule>
  </conditionalFormatting>
  <conditionalFormatting sqref="P69 R69">
    <cfRule type="containsBlanks" dxfId="170" priority="481" stopIfTrue="1">
      <formula>LEN(TRIM(P69))=0</formula>
    </cfRule>
  </conditionalFormatting>
  <conditionalFormatting sqref="P69 R69">
    <cfRule type="cellIs" dxfId="169" priority="482" operator="notBetween">
      <formula>800</formula>
      <formula>1399</formula>
    </cfRule>
  </conditionalFormatting>
  <conditionalFormatting sqref="P74 R74">
    <cfRule type="containsBlanks" dxfId="168" priority="479" stopIfTrue="1">
      <formula>LEN(TRIM(P74))=0</formula>
    </cfRule>
  </conditionalFormatting>
  <conditionalFormatting sqref="P74 R74">
    <cfRule type="cellIs" dxfId="167" priority="480" operator="notBetween">
      <formula>800</formula>
      <formula>1399</formula>
    </cfRule>
  </conditionalFormatting>
  <conditionalFormatting sqref="T17">
    <cfRule type="containsBlanks" dxfId="166" priority="475" stopIfTrue="1">
      <formula>LEN(TRIM(T17))=0</formula>
    </cfRule>
    <cfRule type="cellIs" dxfId="165" priority="476" operator="notBetween">
      <formula>800</formula>
      <formula>1399</formula>
    </cfRule>
  </conditionalFormatting>
  <conditionalFormatting sqref="C17 E17 G17:M17 P17 R17">
    <cfRule type="containsBlanks" dxfId="164" priority="477" stopIfTrue="1">
      <formula>LEN(TRIM(C17))=0</formula>
    </cfRule>
    <cfRule type="cellIs" dxfId="163" priority="478" operator="greaterThan">
      <formula>999</formula>
    </cfRule>
  </conditionalFormatting>
  <conditionalFormatting sqref="C89 E89">
    <cfRule type="containsBlanks" dxfId="162" priority="473" stopIfTrue="1">
      <formula>LEN(TRIM(C89))=0</formula>
    </cfRule>
  </conditionalFormatting>
  <conditionalFormatting sqref="C89 E89">
    <cfRule type="cellIs" dxfId="161" priority="474" operator="notBetween">
      <formula>800</formula>
      <formula>1399</formula>
    </cfRule>
  </conditionalFormatting>
  <conditionalFormatting sqref="P12:P13">
    <cfRule type="containsBlanks" dxfId="160" priority="463" stopIfTrue="1">
      <formula>LEN(TRIM(P12))=0</formula>
    </cfRule>
    <cfRule type="cellIs" dxfId="159" priority="464" operator="greaterThan">
      <formula>999</formula>
    </cfRule>
  </conditionalFormatting>
  <conditionalFormatting sqref="C53 C55:C57 E53 E55:E57">
    <cfRule type="cellIs" dxfId="158" priority="462" operator="greaterThan">
      <formula>1000</formula>
    </cfRule>
  </conditionalFormatting>
  <conditionalFormatting sqref="V53 V58">
    <cfRule type="containsBlanks" dxfId="157" priority="307" stopIfTrue="1">
      <formula>LEN(TRIM(V53))=0</formula>
    </cfRule>
  </conditionalFormatting>
  <conditionalFormatting sqref="X53 X58">
    <cfRule type="containsBlanks" dxfId="156" priority="301" stopIfTrue="1">
      <formula>LEN(TRIM(X53))=0</formula>
    </cfRule>
  </conditionalFormatting>
  <conditionalFormatting sqref="C58">
    <cfRule type="containsBlanks" dxfId="155" priority="329" stopIfTrue="1">
      <formula>LEN(TRIM(C58))=0</formula>
    </cfRule>
  </conditionalFormatting>
  <conditionalFormatting sqref="V81 V87">
    <cfRule type="containsBlanks" dxfId="154" priority="207" stopIfTrue="1">
      <formula>LEN(TRIM(V81))=0</formula>
    </cfRule>
  </conditionalFormatting>
  <conditionalFormatting sqref="V53 V58">
    <cfRule type="cellIs" dxfId="153" priority="308" operator="greaterThan">
      <formula>1000</formula>
    </cfRule>
  </conditionalFormatting>
  <conditionalFormatting sqref="X53 X58">
    <cfRule type="cellIs" dxfId="152" priority="302" operator="greaterThan">
      <formula>1000</formula>
    </cfRule>
  </conditionalFormatting>
  <conditionalFormatting sqref="C58">
    <cfRule type="cellIs" dxfId="151" priority="330" operator="greaterThan">
      <formula>1000</formula>
    </cfRule>
  </conditionalFormatting>
  <conditionalFormatting sqref="E58">
    <cfRule type="containsBlanks" dxfId="150" priority="327" stopIfTrue="1">
      <formula>LEN(TRIM(E58))=0</formula>
    </cfRule>
  </conditionalFormatting>
  <conditionalFormatting sqref="E58">
    <cfRule type="cellIs" dxfId="149" priority="328" operator="greaterThan">
      <formula>1000</formula>
    </cfRule>
  </conditionalFormatting>
  <conditionalFormatting sqref="V81 V87">
    <cfRule type="cellIs" dxfId="148" priority="208" operator="greaterThan">
      <formula>1000</formula>
    </cfRule>
  </conditionalFormatting>
  <conditionalFormatting sqref="P84">
    <cfRule type="containsBlanks" dxfId="147" priority="283" stopIfTrue="1">
      <formula>LEN(TRIM(P84))=0</formula>
    </cfRule>
  </conditionalFormatting>
  <conditionalFormatting sqref="P84">
    <cfRule type="cellIs" dxfId="146" priority="284" operator="greaterThan">
      <formula>1000</formula>
    </cfRule>
  </conditionalFormatting>
  <conditionalFormatting sqref="R84">
    <cfRule type="containsBlanks" dxfId="145" priority="277" stopIfTrue="1">
      <formula>LEN(TRIM(R84))=0</formula>
    </cfRule>
  </conditionalFormatting>
  <conditionalFormatting sqref="R84">
    <cfRule type="cellIs" dxfId="144" priority="278" operator="greaterThan">
      <formula>1000</formula>
    </cfRule>
  </conditionalFormatting>
  <conditionalFormatting sqref="C84">
    <cfRule type="containsBlanks" dxfId="143" priority="271" stopIfTrue="1">
      <formula>LEN(TRIM(C84))=0</formula>
    </cfRule>
  </conditionalFormatting>
  <conditionalFormatting sqref="C84">
    <cfRule type="cellIs" dxfId="142" priority="272" operator="greaterThan">
      <formula>1000</formula>
    </cfRule>
  </conditionalFormatting>
  <conditionalFormatting sqref="E84">
    <cfRule type="containsBlanks" dxfId="141" priority="265" stopIfTrue="1">
      <formula>LEN(TRIM(E84))=0</formula>
    </cfRule>
  </conditionalFormatting>
  <conditionalFormatting sqref="E84">
    <cfRule type="cellIs" dxfId="140" priority="266" operator="greaterThan">
      <formula>1000</formula>
    </cfRule>
  </conditionalFormatting>
  <conditionalFormatting sqref="P53">
    <cfRule type="containsBlanks" dxfId="139" priority="247" stopIfTrue="1">
      <formula>LEN(TRIM(P53))=0</formula>
    </cfRule>
  </conditionalFormatting>
  <conditionalFormatting sqref="P53">
    <cfRule type="cellIs" dxfId="138" priority="248" operator="greaterThan">
      <formula>1000</formula>
    </cfRule>
  </conditionalFormatting>
  <conditionalFormatting sqref="R53">
    <cfRule type="containsBlanks" dxfId="137" priority="241" stopIfTrue="1">
      <formula>LEN(TRIM(R53))=0</formula>
    </cfRule>
  </conditionalFormatting>
  <conditionalFormatting sqref="R53">
    <cfRule type="cellIs" dxfId="136" priority="242" operator="greaterThan">
      <formula>1000</formula>
    </cfRule>
  </conditionalFormatting>
  <conditionalFormatting sqref="V69 X69">
    <cfRule type="containsBlanks" dxfId="135" priority="225" stopIfTrue="1">
      <formula>LEN(TRIM(V69))=0</formula>
    </cfRule>
  </conditionalFormatting>
  <conditionalFormatting sqref="V69 X69">
    <cfRule type="cellIs" dxfId="134" priority="226" operator="notBetween">
      <formula>800</formula>
      <formula>1399</formula>
    </cfRule>
  </conditionalFormatting>
  <conditionalFormatting sqref="X81 X87">
    <cfRule type="containsBlanks" dxfId="133" priority="205" stopIfTrue="1">
      <formula>LEN(TRIM(X81))=0</formula>
    </cfRule>
  </conditionalFormatting>
  <conditionalFormatting sqref="X81 X87">
    <cfRule type="cellIs" dxfId="132" priority="206" operator="greaterThan">
      <formula>1000</formula>
    </cfRule>
  </conditionalFormatting>
  <conditionalFormatting sqref="P54 R54">
    <cfRule type="containsBlanks" dxfId="131" priority="121" stopIfTrue="1">
      <formula>LEN(TRIM(P54))=0</formula>
    </cfRule>
  </conditionalFormatting>
  <conditionalFormatting sqref="P54 R54">
    <cfRule type="cellIs" dxfId="130" priority="122" operator="notBetween">
      <formula>800</formula>
      <formula>1399</formula>
    </cfRule>
  </conditionalFormatting>
  <conditionalFormatting sqref="C50:C52 E50:E52">
    <cfRule type="containsBlanks" dxfId="129" priority="104" stopIfTrue="1">
      <formula>LEN(TRIM(C50))=0</formula>
    </cfRule>
  </conditionalFormatting>
  <conditionalFormatting sqref="C50:C52 E50:E52">
    <cfRule type="cellIs" dxfId="128" priority="103" operator="greaterThan">
      <formula>1000</formula>
    </cfRule>
  </conditionalFormatting>
  <conditionalFormatting sqref="C45:C47 E45:E47">
    <cfRule type="containsBlanks" dxfId="127" priority="102" stopIfTrue="1">
      <formula>LEN(TRIM(C45))=0</formula>
    </cfRule>
  </conditionalFormatting>
  <conditionalFormatting sqref="C45:C47 E45:E47">
    <cfRule type="cellIs" dxfId="126" priority="101" operator="greaterThan">
      <formula>1000</formula>
    </cfRule>
  </conditionalFormatting>
  <conditionalFormatting sqref="C40:C42 E40:E42">
    <cfRule type="containsBlanks" dxfId="125" priority="100" stopIfTrue="1">
      <formula>LEN(TRIM(C40))=0</formula>
    </cfRule>
  </conditionalFormatting>
  <conditionalFormatting sqref="C40:C42 E40:E42">
    <cfRule type="cellIs" dxfId="124" priority="99" operator="greaterThan">
      <formula>1000</formula>
    </cfRule>
  </conditionalFormatting>
  <conditionalFormatting sqref="C35:C37 E35:E37">
    <cfRule type="containsBlanks" dxfId="123" priority="98" stopIfTrue="1">
      <formula>LEN(TRIM(C35))=0</formula>
    </cfRule>
  </conditionalFormatting>
  <conditionalFormatting sqref="C35:C37 E35:E37">
    <cfRule type="cellIs" dxfId="122" priority="97" operator="greaterThan">
      <formula>1000</formula>
    </cfRule>
  </conditionalFormatting>
  <conditionalFormatting sqref="C30:C32 E30:E32">
    <cfRule type="containsBlanks" dxfId="121" priority="96" stopIfTrue="1">
      <formula>LEN(TRIM(C30))=0</formula>
    </cfRule>
  </conditionalFormatting>
  <conditionalFormatting sqref="C30:C32 E30:E32">
    <cfRule type="cellIs" dxfId="120" priority="95" operator="greaterThan">
      <formula>1000</formula>
    </cfRule>
  </conditionalFormatting>
  <conditionalFormatting sqref="P30:P32 R30:R32">
    <cfRule type="containsBlanks" dxfId="119" priority="94" stopIfTrue="1">
      <formula>LEN(TRIM(P30))=0</formula>
    </cfRule>
  </conditionalFormatting>
  <conditionalFormatting sqref="P30:P32 R30:R32">
    <cfRule type="cellIs" dxfId="118" priority="93" operator="greaterThan">
      <formula>1000</formula>
    </cfRule>
  </conditionalFormatting>
  <conditionalFormatting sqref="P35:P37 R35:R37">
    <cfRule type="containsBlanks" dxfId="117" priority="92" stopIfTrue="1">
      <formula>LEN(TRIM(P35))=0</formula>
    </cfRule>
  </conditionalFormatting>
  <conditionalFormatting sqref="P35:P37 R35:R37">
    <cfRule type="cellIs" dxfId="116" priority="91" operator="greaterThan">
      <formula>1000</formula>
    </cfRule>
  </conditionalFormatting>
  <conditionalFormatting sqref="P40:P42 R40:R42">
    <cfRule type="containsBlanks" dxfId="115" priority="90" stopIfTrue="1">
      <formula>LEN(TRIM(P40))=0</formula>
    </cfRule>
  </conditionalFormatting>
  <conditionalFormatting sqref="P40:P42 R40:R42">
    <cfRule type="cellIs" dxfId="114" priority="89" operator="greaterThan">
      <formula>1000</formula>
    </cfRule>
  </conditionalFormatting>
  <conditionalFormatting sqref="P45:P47 R45:R47">
    <cfRule type="containsBlanks" dxfId="113" priority="88" stopIfTrue="1">
      <formula>LEN(TRIM(P45))=0</formula>
    </cfRule>
  </conditionalFormatting>
  <conditionalFormatting sqref="P45:P47 R45:R47">
    <cfRule type="cellIs" dxfId="112" priority="87" operator="greaterThan">
      <formula>1000</formula>
    </cfRule>
  </conditionalFormatting>
  <conditionalFormatting sqref="P50:P52 R50:R52">
    <cfRule type="containsBlanks" dxfId="111" priority="86" stopIfTrue="1">
      <formula>LEN(TRIM(P50))=0</formula>
    </cfRule>
  </conditionalFormatting>
  <conditionalFormatting sqref="P50:P52 R50:R52">
    <cfRule type="cellIs" dxfId="110" priority="85" operator="greaterThan">
      <formula>1000</formula>
    </cfRule>
  </conditionalFormatting>
  <conditionalFormatting sqref="V30:V32 X30:X32">
    <cfRule type="containsBlanks" dxfId="109" priority="84" stopIfTrue="1">
      <formula>LEN(TRIM(V30))=0</formula>
    </cfRule>
  </conditionalFormatting>
  <conditionalFormatting sqref="V30:V32 X30:X32">
    <cfRule type="cellIs" dxfId="108" priority="83" operator="greaterThan">
      <formula>1000</formula>
    </cfRule>
  </conditionalFormatting>
  <conditionalFormatting sqref="V35:V37 X35:X37">
    <cfRule type="containsBlanks" dxfId="107" priority="82" stopIfTrue="1">
      <formula>LEN(TRIM(V35))=0</formula>
    </cfRule>
  </conditionalFormatting>
  <conditionalFormatting sqref="V35:V37 X35:X37">
    <cfRule type="cellIs" dxfId="106" priority="81" operator="greaterThan">
      <formula>1000</formula>
    </cfRule>
  </conditionalFormatting>
  <conditionalFormatting sqref="V40:V42 X40:X42">
    <cfRule type="containsBlanks" dxfId="105" priority="80" stopIfTrue="1">
      <formula>LEN(TRIM(V40))=0</formula>
    </cfRule>
  </conditionalFormatting>
  <conditionalFormatting sqref="V40:V42 X40:X42">
    <cfRule type="cellIs" dxfId="104" priority="79" operator="greaterThan">
      <formula>1000</formula>
    </cfRule>
  </conditionalFormatting>
  <conditionalFormatting sqref="V45:V47 X45:X47">
    <cfRule type="containsBlanks" dxfId="103" priority="78" stopIfTrue="1">
      <formula>LEN(TRIM(V45))=0</formula>
    </cfRule>
  </conditionalFormatting>
  <conditionalFormatting sqref="V45:V47 X45:X47">
    <cfRule type="cellIs" dxfId="102" priority="77" operator="greaterThan">
      <formula>1000</formula>
    </cfRule>
  </conditionalFormatting>
  <conditionalFormatting sqref="V50:V52 X50:X52">
    <cfRule type="containsBlanks" dxfId="101" priority="76" stopIfTrue="1">
      <formula>LEN(TRIM(V50))=0</formula>
    </cfRule>
  </conditionalFormatting>
  <conditionalFormatting sqref="V50:V52 X50:X52">
    <cfRule type="cellIs" dxfId="100" priority="75" operator="greaterThan">
      <formula>1000</formula>
    </cfRule>
  </conditionalFormatting>
  <conditionalFormatting sqref="V55:V57 X55:X57">
    <cfRule type="containsBlanks" dxfId="99" priority="74" stopIfTrue="1">
      <formula>LEN(TRIM(V55))=0</formula>
    </cfRule>
  </conditionalFormatting>
  <conditionalFormatting sqref="V55:V57 X55:X57">
    <cfRule type="cellIs" dxfId="98" priority="73" operator="greaterThan">
      <formula>1000</formula>
    </cfRule>
  </conditionalFormatting>
  <conditionalFormatting sqref="P55:P57 R55:R57">
    <cfRule type="containsBlanks" dxfId="97" priority="72" stopIfTrue="1">
      <formula>LEN(TRIM(P55))=0</formula>
    </cfRule>
  </conditionalFormatting>
  <conditionalFormatting sqref="P55:P57 R55:R57">
    <cfRule type="cellIs" dxfId="96" priority="71" operator="greaterThan">
      <formula>1000</formula>
    </cfRule>
  </conditionalFormatting>
  <conditionalFormatting sqref="C61:C63 E61:E63">
    <cfRule type="containsBlanks" dxfId="95" priority="70" stopIfTrue="1">
      <formula>LEN(TRIM(C61))=0</formula>
    </cfRule>
  </conditionalFormatting>
  <conditionalFormatting sqref="C61:C63 E61:E63">
    <cfRule type="cellIs" dxfId="94" priority="69" operator="greaterThan">
      <formula>1000</formula>
    </cfRule>
  </conditionalFormatting>
  <conditionalFormatting sqref="C66:C68 E66:E68">
    <cfRule type="containsBlanks" dxfId="93" priority="68" stopIfTrue="1">
      <formula>LEN(TRIM(C66))=0</formula>
    </cfRule>
  </conditionalFormatting>
  <conditionalFormatting sqref="C66:C68 E66:E68">
    <cfRule type="cellIs" dxfId="92" priority="67" operator="greaterThan">
      <formula>1000</formula>
    </cfRule>
  </conditionalFormatting>
  <conditionalFormatting sqref="C71:C73 E71:E73">
    <cfRule type="containsBlanks" dxfId="91" priority="66" stopIfTrue="1">
      <formula>LEN(TRIM(C71))=0</formula>
    </cfRule>
  </conditionalFormatting>
  <conditionalFormatting sqref="C71:C73 E71:E73">
    <cfRule type="cellIs" dxfId="90" priority="65" operator="greaterThan">
      <formula>1000</formula>
    </cfRule>
  </conditionalFormatting>
  <conditionalFormatting sqref="P61:P63 R61:R63">
    <cfRule type="containsBlanks" dxfId="89" priority="64" stopIfTrue="1">
      <formula>LEN(TRIM(P61))=0</formula>
    </cfRule>
  </conditionalFormatting>
  <conditionalFormatting sqref="P61:P63 R61:R63">
    <cfRule type="cellIs" dxfId="88" priority="63" operator="greaterThan">
      <formula>1000</formula>
    </cfRule>
  </conditionalFormatting>
  <conditionalFormatting sqref="P66:P68 R66:R68">
    <cfRule type="containsBlanks" dxfId="87" priority="62" stopIfTrue="1">
      <formula>LEN(TRIM(P66))=0</formula>
    </cfRule>
  </conditionalFormatting>
  <conditionalFormatting sqref="P66:P68 R66:R68">
    <cfRule type="cellIs" dxfId="86" priority="61" operator="greaterThan">
      <formula>1000</formula>
    </cfRule>
  </conditionalFormatting>
  <conditionalFormatting sqref="P71:P73 R71:R73">
    <cfRule type="containsBlanks" dxfId="85" priority="60" stopIfTrue="1">
      <formula>LEN(TRIM(P71))=0</formula>
    </cfRule>
  </conditionalFormatting>
  <conditionalFormatting sqref="P71:P73 R71:R73">
    <cfRule type="cellIs" dxfId="84" priority="59" operator="greaterThan">
      <formula>1000</formula>
    </cfRule>
  </conditionalFormatting>
  <conditionalFormatting sqref="P76:P78 R76:R78">
    <cfRule type="containsBlanks" dxfId="83" priority="58" stopIfTrue="1">
      <formula>LEN(TRIM(P76))=0</formula>
    </cfRule>
  </conditionalFormatting>
  <conditionalFormatting sqref="P76:P78 R76:R78">
    <cfRule type="cellIs" dxfId="82" priority="57" operator="greaterThan">
      <formula>1000</formula>
    </cfRule>
  </conditionalFormatting>
  <conditionalFormatting sqref="P81:P83 R81:R83">
    <cfRule type="containsBlanks" dxfId="81" priority="56" stopIfTrue="1">
      <formula>LEN(TRIM(P81))=0</formula>
    </cfRule>
  </conditionalFormatting>
  <conditionalFormatting sqref="P81:P83 R81:R83">
    <cfRule type="cellIs" dxfId="80" priority="55" operator="greaterThan">
      <formula>1000</formula>
    </cfRule>
  </conditionalFormatting>
  <conditionalFormatting sqref="P86:P88 R86:R88">
    <cfRule type="containsBlanks" dxfId="79" priority="54" stopIfTrue="1">
      <formula>LEN(TRIM(P86))=0</formula>
    </cfRule>
  </conditionalFormatting>
  <conditionalFormatting sqref="P86:P88 R86:R88">
    <cfRule type="cellIs" dxfId="78" priority="53" operator="greaterThan">
      <formula>1000</formula>
    </cfRule>
  </conditionalFormatting>
  <conditionalFormatting sqref="C86:C88 E86:E88">
    <cfRule type="containsBlanks" dxfId="77" priority="52" stopIfTrue="1">
      <formula>LEN(TRIM(C86))=0</formula>
    </cfRule>
  </conditionalFormatting>
  <conditionalFormatting sqref="C86:C88 E86:E88">
    <cfRule type="cellIs" dxfId="76" priority="51" operator="greaterThan">
      <formula>1000</formula>
    </cfRule>
  </conditionalFormatting>
  <conditionalFormatting sqref="C81:C83 E81:E83">
    <cfRule type="containsBlanks" dxfId="75" priority="50" stopIfTrue="1">
      <formula>LEN(TRIM(C81))=0</formula>
    </cfRule>
  </conditionalFormatting>
  <conditionalFormatting sqref="C81:C83 E81:E83">
    <cfRule type="cellIs" dxfId="74" priority="49" operator="greaterThan">
      <formula>1000</formula>
    </cfRule>
  </conditionalFormatting>
  <conditionalFormatting sqref="C76:C78 E76:E78">
    <cfRule type="containsBlanks" dxfId="73" priority="48" stopIfTrue="1">
      <formula>LEN(TRIM(C76))=0</formula>
    </cfRule>
  </conditionalFormatting>
  <conditionalFormatting sqref="C76:C78 E76:E78">
    <cfRule type="cellIs" dxfId="72" priority="47" operator="greaterThan">
      <formula>1000</formula>
    </cfRule>
  </conditionalFormatting>
  <conditionalFormatting sqref="V102:V104 X102:X104">
    <cfRule type="containsBlanks" dxfId="71" priority="32" stopIfTrue="1">
      <formula>LEN(TRIM(V102))=0</formula>
    </cfRule>
  </conditionalFormatting>
  <conditionalFormatting sqref="V102:V104 X102:X104">
    <cfRule type="cellIs" dxfId="70" priority="31" operator="greaterThan">
      <formula>1000</formula>
    </cfRule>
  </conditionalFormatting>
  <conditionalFormatting sqref="X61:X63">
    <cfRule type="containsBlanks" dxfId="69" priority="30" stopIfTrue="1">
      <formula>LEN(TRIM(X61))=0</formula>
    </cfRule>
  </conditionalFormatting>
  <conditionalFormatting sqref="X61:X63">
    <cfRule type="cellIs" dxfId="68" priority="29" operator="greaterThan">
      <formula>1000</formula>
    </cfRule>
  </conditionalFormatting>
  <conditionalFormatting sqref="V61:V63">
    <cfRule type="containsBlanks" dxfId="67" priority="26" stopIfTrue="1">
      <formula>LEN(TRIM(V61))=0</formula>
    </cfRule>
  </conditionalFormatting>
  <conditionalFormatting sqref="V61:V63">
    <cfRule type="cellIs" dxfId="66" priority="25" operator="greaterThan">
      <formula>1000</formula>
    </cfRule>
  </conditionalFormatting>
  <conditionalFormatting sqref="X66:X68">
    <cfRule type="containsBlanks" dxfId="65" priority="24" stopIfTrue="1">
      <formula>LEN(TRIM(X66))=0</formula>
    </cfRule>
  </conditionalFormatting>
  <conditionalFormatting sqref="X66:X68">
    <cfRule type="cellIs" dxfId="64" priority="23" operator="greaterThan">
      <formula>1000</formula>
    </cfRule>
  </conditionalFormatting>
  <conditionalFormatting sqref="V66:V68">
    <cfRule type="containsBlanks" dxfId="63" priority="22" stopIfTrue="1">
      <formula>LEN(TRIM(V66))=0</formula>
    </cfRule>
  </conditionalFormatting>
  <conditionalFormatting sqref="V66:V68">
    <cfRule type="cellIs" dxfId="62" priority="21" operator="greaterThan">
      <formula>1000</formula>
    </cfRule>
  </conditionalFormatting>
  <conditionalFormatting sqref="V78:V80">
    <cfRule type="containsBlanks" dxfId="61" priority="20" stopIfTrue="1">
      <formula>LEN(TRIM(V78))=0</formula>
    </cfRule>
  </conditionalFormatting>
  <conditionalFormatting sqref="V78:V80">
    <cfRule type="cellIs" dxfId="60" priority="19" operator="greaterThan">
      <formula>1000</formula>
    </cfRule>
  </conditionalFormatting>
  <conditionalFormatting sqref="X72:X74">
    <cfRule type="containsBlanks" dxfId="59" priority="18" stopIfTrue="1">
      <formula>LEN(TRIM(X72))=0</formula>
    </cfRule>
  </conditionalFormatting>
  <conditionalFormatting sqref="X72:X74">
    <cfRule type="cellIs" dxfId="58" priority="17" operator="greaterThan">
      <formula>1000</formula>
    </cfRule>
  </conditionalFormatting>
  <conditionalFormatting sqref="V72:V74">
    <cfRule type="containsBlanks" dxfId="57" priority="16" stopIfTrue="1">
      <formula>LEN(TRIM(V72))=0</formula>
    </cfRule>
  </conditionalFormatting>
  <conditionalFormatting sqref="V72:V74">
    <cfRule type="cellIs" dxfId="56" priority="15" operator="greaterThan">
      <formula>1000</formula>
    </cfRule>
  </conditionalFormatting>
  <conditionalFormatting sqref="X78:X80">
    <cfRule type="containsBlanks" dxfId="55" priority="14" stopIfTrue="1">
      <formula>LEN(TRIM(X78))=0</formula>
    </cfRule>
  </conditionalFormatting>
  <conditionalFormatting sqref="X78:X80">
    <cfRule type="cellIs" dxfId="54" priority="13" operator="greaterThan">
      <formula>1000</formula>
    </cfRule>
  </conditionalFormatting>
  <conditionalFormatting sqref="X84:X86">
    <cfRule type="containsBlanks" dxfId="53" priority="12" stopIfTrue="1">
      <formula>LEN(TRIM(X84))=0</formula>
    </cfRule>
  </conditionalFormatting>
  <conditionalFormatting sqref="X84:X86">
    <cfRule type="cellIs" dxfId="52" priority="11" operator="greaterThan">
      <formula>1000</formula>
    </cfRule>
  </conditionalFormatting>
  <conditionalFormatting sqref="X90:X92">
    <cfRule type="containsBlanks" dxfId="51" priority="10" stopIfTrue="1">
      <formula>LEN(TRIM(X90))=0</formula>
    </cfRule>
  </conditionalFormatting>
  <conditionalFormatting sqref="X90:X92">
    <cfRule type="cellIs" dxfId="50" priority="9" operator="greaterThan">
      <formula>1000</formula>
    </cfRule>
  </conditionalFormatting>
  <conditionalFormatting sqref="X96:X98">
    <cfRule type="containsBlanks" dxfId="49" priority="8" stopIfTrue="1">
      <formula>LEN(TRIM(X96))=0</formula>
    </cfRule>
  </conditionalFormatting>
  <conditionalFormatting sqref="X96:X98">
    <cfRule type="cellIs" dxfId="48" priority="7" operator="greaterThan">
      <formula>1000</formula>
    </cfRule>
  </conditionalFormatting>
  <conditionalFormatting sqref="V84:V86">
    <cfRule type="containsBlanks" dxfId="47" priority="6" stopIfTrue="1">
      <formula>LEN(TRIM(V84))=0</formula>
    </cfRule>
  </conditionalFormatting>
  <conditionalFormatting sqref="V84:V86">
    <cfRule type="cellIs" dxfId="46" priority="5" operator="greaterThan">
      <formula>1000</formula>
    </cfRule>
  </conditionalFormatting>
  <conditionalFormatting sqref="V90:V92">
    <cfRule type="containsBlanks" dxfId="45" priority="4" stopIfTrue="1">
      <formula>LEN(TRIM(V90))=0</formula>
    </cfRule>
  </conditionalFormatting>
  <conditionalFormatting sqref="V90:V92">
    <cfRule type="cellIs" dxfId="44" priority="3" operator="greaterThan">
      <formula>1000</formula>
    </cfRule>
  </conditionalFormatting>
  <conditionalFormatting sqref="V96:V98">
    <cfRule type="containsBlanks" dxfId="43" priority="2" stopIfTrue="1">
      <formula>LEN(TRIM(V96))=0</formula>
    </cfRule>
  </conditionalFormatting>
  <conditionalFormatting sqref="V96:V98">
    <cfRule type="cellIs" dxfId="42" priority="1" operator="greaterThan">
      <formula>1000</formula>
    </cfRule>
  </conditionalFormatting>
  <pageMargins left="0" right="0" top="0" bottom="0" header="0.31496062992125984" footer="0.31496062992125984"/>
  <pageSetup paperSize="9" scale="36" orientation="landscape" r:id="rId1"/>
  <ignoredErrors>
    <ignoredError sqref="G30 N38 F39:G39 F78:G78 G76:G77 A41:A43 N41:N43 N31:N35 A33:A38 N46 N13 N8 N16 F59:G75 F34:G37 F42:G46 E38:G38 F31:G32 G40:G41 E33:G33" emptyCellReference="1"/>
    <ignoredError sqref="R26 R25" evalError="1"/>
    <ignoredError sqref="F2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topLeftCell="A35" workbookViewId="0">
      <selection activeCell="A41" sqref="A41"/>
    </sheetView>
  </sheetViews>
  <sheetFormatPr baseColWidth="10" defaultRowHeight="15" x14ac:dyDescent="0.25"/>
  <cols>
    <col min="1" max="1" width="22.42578125" bestFit="1" customWidth="1"/>
  </cols>
  <sheetData>
    <row r="1" spans="1:2" x14ac:dyDescent="0.25">
      <c r="A1" t="s">
        <v>18</v>
      </c>
      <c r="B1" t="s">
        <v>5</v>
      </c>
    </row>
    <row r="2" spans="1:2" x14ac:dyDescent="0.25">
      <c r="A2" s="10" t="s">
        <v>24</v>
      </c>
      <c r="B2" s="10">
        <v>992</v>
      </c>
    </row>
    <row r="3" spans="1:2" x14ac:dyDescent="0.25">
      <c r="A3" s="10" t="s">
        <v>9</v>
      </c>
      <c r="B3" s="10">
        <v>973</v>
      </c>
    </row>
    <row r="4" spans="1:2" x14ac:dyDescent="0.25">
      <c r="A4" s="10" t="s">
        <v>43</v>
      </c>
      <c r="B4" s="10">
        <v>971</v>
      </c>
    </row>
    <row r="5" spans="1:2" x14ac:dyDescent="0.25">
      <c r="A5" s="10" t="s">
        <v>30</v>
      </c>
      <c r="B5" s="10">
        <v>944</v>
      </c>
    </row>
    <row r="6" spans="1:2" x14ac:dyDescent="0.25">
      <c r="A6" s="10" t="s">
        <v>31</v>
      </c>
      <c r="B6" s="10">
        <v>891</v>
      </c>
    </row>
    <row r="7" spans="1:2" x14ac:dyDescent="0.25">
      <c r="A7" s="10" t="s">
        <v>46</v>
      </c>
      <c r="B7" s="10">
        <v>881</v>
      </c>
    </row>
    <row r="8" spans="1:2" x14ac:dyDescent="0.25">
      <c r="A8" s="10" t="s">
        <v>44</v>
      </c>
      <c r="B8" s="10">
        <v>847</v>
      </c>
    </row>
    <row r="9" spans="1:2" x14ac:dyDescent="0.25">
      <c r="A9" s="10" t="s">
        <v>45</v>
      </c>
      <c r="B9" s="10">
        <v>842</v>
      </c>
    </row>
    <row r="10" spans="1:2" x14ac:dyDescent="0.25">
      <c r="A10" s="10" t="s">
        <v>25</v>
      </c>
      <c r="B10" s="10">
        <v>801</v>
      </c>
    </row>
    <row r="11" spans="1:2" x14ac:dyDescent="0.25">
      <c r="A11" s="9" t="s">
        <v>26</v>
      </c>
      <c r="B11" s="10">
        <v>799</v>
      </c>
    </row>
    <row r="12" spans="1:2" x14ac:dyDescent="0.25">
      <c r="A12" s="10" t="s">
        <v>48</v>
      </c>
      <c r="B12" s="10">
        <v>795</v>
      </c>
    </row>
    <row r="13" spans="1:2" x14ac:dyDescent="0.25">
      <c r="A13" s="10" t="s">
        <v>74</v>
      </c>
      <c r="B13" s="10">
        <v>790</v>
      </c>
    </row>
    <row r="14" spans="1:2" x14ac:dyDescent="0.25">
      <c r="A14" s="10" t="s">
        <v>21</v>
      </c>
      <c r="B14" s="10">
        <v>785</v>
      </c>
    </row>
    <row r="15" spans="1:2" x14ac:dyDescent="0.25">
      <c r="A15" s="10" t="s">
        <v>8</v>
      </c>
      <c r="B15" s="10">
        <v>742</v>
      </c>
    </row>
    <row r="16" spans="1:2" x14ac:dyDescent="0.25">
      <c r="A16" s="10" t="s">
        <v>32</v>
      </c>
      <c r="B16" s="10">
        <v>737</v>
      </c>
    </row>
    <row r="17" spans="1:2" x14ac:dyDescent="0.25">
      <c r="A17" s="10" t="s">
        <v>64</v>
      </c>
      <c r="B17" s="10">
        <v>707</v>
      </c>
    </row>
    <row r="18" spans="1:2" x14ac:dyDescent="0.25">
      <c r="A18" s="10" t="s">
        <v>29</v>
      </c>
      <c r="B18" s="10">
        <v>706</v>
      </c>
    </row>
    <row r="19" spans="1:2" x14ac:dyDescent="0.25">
      <c r="A19" s="10" t="s">
        <v>54</v>
      </c>
      <c r="B19" s="10">
        <v>705</v>
      </c>
    </row>
    <row r="20" spans="1:2" x14ac:dyDescent="0.25">
      <c r="A20" s="10" t="s">
        <v>56</v>
      </c>
      <c r="B20" s="10">
        <v>693</v>
      </c>
    </row>
    <row r="21" spans="1:2" x14ac:dyDescent="0.25">
      <c r="A21" s="10" t="s">
        <v>93</v>
      </c>
      <c r="B21" s="12">
        <v>689</v>
      </c>
    </row>
    <row r="22" spans="1:2" x14ac:dyDescent="0.25">
      <c r="A22" s="10" t="s">
        <v>63</v>
      </c>
      <c r="B22" s="10">
        <v>688</v>
      </c>
    </row>
    <row r="23" spans="1:2" x14ac:dyDescent="0.25">
      <c r="A23" s="10" t="s">
        <v>40</v>
      </c>
      <c r="B23" s="10">
        <v>687</v>
      </c>
    </row>
    <row r="24" spans="1:2" x14ac:dyDescent="0.25">
      <c r="A24" s="10" t="s">
        <v>28</v>
      </c>
      <c r="B24" s="10">
        <v>686</v>
      </c>
    </row>
    <row r="25" spans="1:2" x14ac:dyDescent="0.25">
      <c r="A25" s="10" t="s">
        <v>36</v>
      </c>
      <c r="B25" s="10">
        <v>680</v>
      </c>
    </row>
    <row r="26" spans="1:2" x14ac:dyDescent="0.25">
      <c r="A26" s="10" t="s">
        <v>91</v>
      </c>
      <c r="B26" s="10">
        <v>669</v>
      </c>
    </row>
    <row r="27" spans="1:2" x14ac:dyDescent="0.25">
      <c r="A27" s="10" t="s">
        <v>47</v>
      </c>
      <c r="B27" s="10">
        <v>665</v>
      </c>
    </row>
    <row r="28" spans="1:2" x14ac:dyDescent="0.25">
      <c r="A28" s="10" t="s">
        <v>50</v>
      </c>
      <c r="B28" s="10">
        <v>652</v>
      </c>
    </row>
    <row r="29" spans="1:2" x14ac:dyDescent="0.25">
      <c r="A29" s="10" t="s">
        <v>53</v>
      </c>
      <c r="B29" s="10">
        <v>636</v>
      </c>
    </row>
    <row r="30" spans="1:2" x14ac:dyDescent="0.25">
      <c r="A30" s="10" t="s">
        <v>34</v>
      </c>
      <c r="B30" s="10">
        <v>634</v>
      </c>
    </row>
    <row r="31" spans="1:2" x14ac:dyDescent="0.25">
      <c r="A31" s="10" t="s">
        <v>51</v>
      </c>
      <c r="B31" s="10">
        <v>628</v>
      </c>
    </row>
    <row r="32" spans="1:2" x14ac:dyDescent="0.25">
      <c r="A32" s="10" t="s">
        <v>66</v>
      </c>
      <c r="B32" s="10">
        <v>621</v>
      </c>
    </row>
    <row r="33" spans="1:2" x14ac:dyDescent="0.25">
      <c r="A33" s="10" t="s">
        <v>75</v>
      </c>
      <c r="B33" s="10">
        <v>608</v>
      </c>
    </row>
    <row r="34" spans="1:2" x14ac:dyDescent="0.25">
      <c r="A34" s="10" t="s">
        <v>39</v>
      </c>
      <c r="B34" s="10">
        <v>580</v>
      </c>
    </row>
    <row r="35" spans="1:2" x14ac:dyDescent="0.25">
      <c r="A35" s="10" t="s">
        <v>88</v>
      </c>
      <c r="B35" s="10">
        <v>577</v>
      </c>
    </row>
    <row r="36" spans="1:2" x14ac:dyDescent="0.25">
      <c r="A36" s="12" t="s">
        <v>90</v>
      </c>
      <c r="B36" s="10">
        <v>566</v>
      </c>
    </row>
    <row r="37" spans="1:2" x14ac:dyDescent="0.25">
      <c r="A37" s="12" t="s">
        <v>80</v>
      </c>
      <c r="B37" s="10">
        <v>566</v>
      </c>
    </row>
    <row r="38" spans="1:2" x14ac:dyDescent="0.25">
      <c r="A38" s="12" t="s">
        <v>89</v>
      </c>
      <c r="B38" s="10">
        <v>563</v>
      </c>
    </row>
    <row r="39" spans="1:2" x14ac:dyDescent="0.25">
      <c r="A39" s="12" t="s">
        <v>33</v>
      </c>
      <c r="B39" s="10">
        <v>559</v>
      </c>
    </row>
    <row r="40" spans="1:2" x14ac:dyDescent="0.25">
      <c r="A40" s="12" t="s">
        <v>20</v>
      </c>
      <c r="B40" s="10">
        <v>552</v>
      </c>
    </row>
    <row r="41" spans="1:2" x14ac:dyDescent="0.25">
      <c r="A41" s="10" t="s">
        <v>115</v>
      </c>
      <c r="B41" s="12">
        <v>520</v>
      </c>
    </row>
    <row r="42" spans="1:2" x14ac:dyDescent="0.25">
      <c r="A42" s="12" t="s">
        <v>65</v>
      </c>
      <c r="B42" s="10">
        <v>517</v>
      </c>
    </row>
    <row r="43" spans="1:2" x14ac:dyDescent="0.25">
      <c r="A43" s="12" t="s">
        <v>35</v>
      </c>
      <c r="B43" s="10">
        <v>507</v>
      </c>
    </row>
    <row r="44" spans="1:2" x14ac:dyDescent="0.25">
      <c r="A44" s="10" t="s">
        <v>41</v>
      </c>
      <c r="B44" s="12">
        <v>504</v>
      </c>
    </row>
    <row r="45" spans="1:2" x14ac:dyDescent="0.25">
      <c r="A45" s="12" t="s">
        <v>79</v>
      </c>
      <c r="B45" s="10">
        <v>500</v>
      </c>
    </row>
    <row r="46" spans="1:2" x14ac:dyDescent="0.25">
      <c r="A46" s="12" t="s">
        <v>95</v>
      </c>
      <c r="B46" s="12">
        <v>500</v>
      </c>
    </row>
    <row r="47" spans="1:2" x14ac:dyDescent="0.25">
      <c r="A47" s="12" t="s">
        <v>60</v>
      </c>
      <c r="B47" s="10">
        <v>500</v>
      </c>
    </row>
    <row r="48" spans="1:2" x14ac:dyDescent="0.25">
      <c r="A48" s="10" t="s">
        <v>94</v>
      </c>
      <c r="B48" s="12">
        <v>500</v>
      </c>
    </row>
    <row r="49" spans="1:2" x14ac:dyDescent="0.25">
      <c r="A49" s="12" t="s">
        <v>61</v>
      </c>
      <c r="B49" s="10">
        <v>500</v>
      </c>
    </row>
    <row r="50" spans="1:2" x14ac:dyDescent="0.25">
      <c r="A50" s="10" t="s">
        <v>57</v>
      </c>
      <c r="B50" s="12">
        <v>500</v>
      </c>
    </row>
    <row r="51" spans="1:2" x14ac:dyDescent="0.25">
      <c r="A51" s="12" t="s">
        <v>81</v>
      </c>
      <c r="B51" s="10">
        <v>500</v>
      </c>
    </row>
    <row r="52" spans="1:2" x14ac:dyDescent="0.25">
      <c r="A52" s="10" t="s">
        <v>62</v>
      </c>
      <c r="B52" s="12">
        <v>500</v>
      </c>
    </row>
    <row r="53" spans="1:2" x14ac:dyDescent="0.25">
      <c r="A53" s="12" t="s">
        <v>92</v>
      </c>
      <c r="B53" s="10">
        <v>500</v>
      </c>
    </row>
    <row r="54" spans="1:2" x14ac:dyDescent="0.25">
      <c r="A54" s="10" t="s">
        <v>58</v>
      </c>
      <c r="B54" s="12">
        <v>500</v>
      </c>
    </row>
  </sheetData>
  <sortState ref="A2:B53">
    <sortCondition descending="1" ref="B2:B53"/>
    <sortCondition ref="A2:A53"/>
  </sortState>
  <conditionalFormatting sqref="B38:B40 B45:B46">
    <cfRule type="containsBlanks" dxfId="41" priority="53" stopIfTrue="1">
      <formula>LEN(TRIM(B38))=0</formula>
    </cfRule>
    <cfRule type="cellIs" dxfId="40" priority="54" operator="greaterThan">
      <formula>999</formula>
    </cfRule>
  </conditionalFormatting>
  <conditionalFormatting sqref="B43:B44">
    <cfRule type="containsBlanks" dxfId="39" priority="51" stopIfTrue="1">
      <formula>LEN(TRIM(B43))=0</formula>
    </cfRule>
    <cfRule type="cellIs" dxfId="38" priority="52" operator="greaterThan">
      <formula>999</formula>
    </cfRule>
  </conditionalFormatting>
  <conditionalFormatting sqref="B24">
    <cfRule type="containsBlanks" dxfId="37" priority="33" stopIfTrue="1">
      <formula>LEN(TRIM(B24))=0</formula>
    </cfRule>
    <cfRule type="cellIs" dxfId="36" priority="34" operator="greaterThan">
      <formula>999</formula>
    </cfRule>
  </conditionalFormatting>
  <conditionalFormatting sqref="B25:B34">
    <cfRule type="containsBlanks" dxfId="35" priority="31" stopIfTrue="1">
      <formula>LEN(TRIM(B25))=0</formula>
    </cfRule>
    <cfRule type="cellIs" dxfId="34" priority="32" operator="greaterThan">
      <formula>999</formula>
    </cfRule>
  </conditionalFormatting>
  <conditionalFormatting sqref="B2:B11">
    <cfRule type="containsBlanks" dxfId="33" priority="39" stopIfTrue="1">
      <formula>LEN(TRIM(B2))=0</formula>
    </cfRule>
    <cfRule type="cellIs" dxfId="32" priority="40" operator="greaterThan">
      <formula>999</formula>
    </cfRule>
  </conditionalFormatting>
  <conditionalFormatting sqref="B12">
    <cfRule type="containsBlanks" dxfId="31" priority="37" stopIfTrue="1">
      <formula>LEN(TRIM(B12))=0</formula>
    </cfRule>
    <cfRule type="cellIs" dxfId="30" priority="38" operator="greaterThan">
      <formula>999</formula>
    </cfRule>
  </conditionalFormatting>
  <conditionalFormatting sqref="B13:B20 B22:B23">
    <cfRule type="containsBlanks" dxfId="29" priority="35" stopIfTrue="1">
      <formula>LEN(TRIM(B13))=0</formula>
    </cfRule>
    <cfRule type="cellIs" dxfId="28" priority="36" operator="greaterThan">
      <formula>999</formula>
    </cfRule>
  </conditionalFormatting>
  <conditionalFormatting sqref="B35">
    <cfRule type="containsBlanks" dxfId="27" priority="29" stopIfTrue="1">
      <formula>LEN(TRIM(B35))=0</formula>
    </cfRule>
    <cfRule type="cellIs" dxfId="26" priority="30" operator="greaterThan">
      <formula>999</formula>
    </cfRule>
  </conditionalFormatting>
  <conditionalFormatting sqref="B36:B37">
    <cfRule type="containsBlanks" dxfId="25" priority="27" stopIfTrue="1">
      <formula>LEN(TRIM(B36))=0</formula>
    </cfRule>
    <cfRule type="cellIs" dxfId="24" priority="28" operator="greaterThan">
      <formula>999</formula>
    </cfRule>
  </conditionalFormatting>
  <conditionalFormatting sqref="B42">
    <cfRule type="containsBlanks" dxfId="23" priority="25" stopIfTrue="1">
      <formula>LEN(TRIM(B42))=0</formula>
    </cfRule>
    <cfRule type="cellIs" dxfId="22" priority="26" operator="greaterThan">
      <formula>999</formula>
    </cfRule>
  </conditionalFormatting>
  <conditionalFormatting sqref="B47">
    <cfRule type="containsBlanks" dxfId="21" priority="19" stopIfTrue="1">
      <formula>LEN(TRIM(B47))=0</formula>
    </cfRule>
    <cfRule type="cellIs" dxfId="20" priority="20" operator="greaterThan">
      <formula>999</formula>
    </cfRule>
  </conditionalFormatting>
  <conditionalFormatting sqref="B48">
    <cfRule type="containsBlanks" dxfId="19" priority="17" stopIfTrue="1">
      <formula>LEN(TRIM(B48))=0</formula>
    </cfRule>
    <cfRule type="cellIs" dxfId="18" priority="18" operator="greaterThan">
      <formula>999</formula>
    </cfRule>
  </conditionalFormatting>
  <conditionalFormatting sqref="B49">
    <cfRule type="containsBlanks" dxfId="17" priority="15" stopIfTrue="1">
      <formula>LEN(TRIM(B49))=0</formula>
    </cfRule>
    <cfRule type="cellIs" dxfId="16" priority="16" operator="greaterThan">
      <formula>999</formula>
    </cfRule>
  </conditionalFormatting>
  <conditionalFormatting sqref="B50">
    <cfRule type="containsBlanks" dxfId="15" priority="13" stopIfTrue="1">
      <formula>LEN(TRIM(B50))=0</formula>
    </cfRule>
    <cfRule type="cellIs" dxfId="14" priority="14" operator="greaterThan">
      <formula>999</formula>
    </cfRule>
  </conditionalFormatting>
  <conditionalFormatting sqref="B51">
    <cfRule type="containsBlanks" dxfId="13" priority="11" stopIfTrue="1">
      <formula>LEN(TRIM(B51))=0</formula>
    </cfRule>
    <cfRule type="cellIs" dxfId="12" priority="12" operator="greaterThan">
      <formula>999</formula>
    </cfRule>
  </conditionalFormatting>
  <conditionalFormatting sqref="B52">
    <cfRule type="containsBlanks" dxfId="11" priority="9" stopIfTrue="1">
      <formula>LEN(TRIM(B52))=0</formula>
    </cfRule>
    <cfRule type="cellIs" dxfId="10" priority="10" operator="greaterThan">
      <formula>999</formula>
    </cfRule>
  </conditionalFormatting>
  <conditionalFormatting sqref="B21">
    <cfRule type="containsBlanks" dxfId="9" priority="7" stopIfTrue="1">
      <formula>LEN(TRIM(B21))=0</formula>
    </cfRule>
    <cfRule type="cellIs" dxfId="8" priority="8" operator="greaterThan">
      <formula>999</formula>
    </cfRule>
  </conditionalFormatting>
  <conditionalFormatting sqref="B54">
    <cfRule type="containsBlanks" dxfId="7" priority="5" stopIfTrue="1">
      <formula>LEN(TRIM(B54))=0</formula>
    </cfRule>
    <cfRule type="cellIs" dxfId="6" priority="6" operator="greaterThan">
      <formula>999</formula>
    </cfRule>
  </conditionalFormatting>
  <conditionalFormatting sqref="B53">
    <cfRule type="containsBlanks" dxfId="5" priority="3" stopIfTrue="1">
      <formula>LEN(TRIM(B53))=0</formula>
    </cfRule>
    <cfRule type="cellIs" dxfId="4" priority="4" operator="greaterThan">
      <formula>999</formula>
    </cfRule>
  </conditionalFormatting>
  <conditionalFormatting sqref="B41">
    <cfRule type="containsBlanks" dxfId="3" priority="1" stopIfTrue="1">
      <formula>LEN(TRIM(B41))=0</formula>
    </cfRule>
    <cfRule type="cellIs" dxfId="2" priority="2" operator="greaterThan">
      <formula>999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Championnat</vt:lpstr>
      <vt:lpstr>Joueurs</vt:lpstr>
      <vt:lpstr>Noms</vt:lpstr>
      <vt:lpstr>Points</vt:lpstr>
      <vt:lpstr>Championnat!Zone_d_impression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</dc:creator>
  <cp:lastModifiedBy>Cyril Tchouf</cp:lastModifiedBy>
  <cp:lastPrinted>2022-03-10T10:56:44Z</cp:lastPrinted>
  <dcterms:created xsi:type="dcterms:W3CDTF">2018-11-14T14:11:10Z</dcterms:created>
  <dcterms:modified xsi:type="dcterms:W3CDTF">2022-05-03T14:33:09Z</dcterms:modified>
</cp:coreProperties>
</file>