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25"/>
  </bookViews>
  <sheets>
    <sheet name="Championnat" sheetId="1" r:id="rId1"/>
    <sheet name="Joueurs" sheetId="2" r:id="rId2"/>
  </sheets>
  <definedNames>
    <definedName name="Noms">Joueurs!$A$1:$A$12</definedName>
    <definedName name="Points">Joueurs!$B$1:$B$12</definedName>
    <definedName name="_xlnm.Print_Area" localSheetId="0">Championnat!$A$1:$AD$104</definedName>
  </definedNames>
  <calcPr calcId="145621"/>
</workbook>
</file>

<file path=xl/calcChain.xml><?xml version="1.0" encoding="utf-8"?>
<calcChain xmlns="http://schemas.openxmlformats.org/spreadsheetml/2006/main">
  <c r="AD103" i="1" l="1"/>
  <c r="AB103" i="1"/>
  <c r="AD102" i="1"/>
  <c r="AB102" i="1"/>
  <c r="AD101" i="1"/>
  <c r="AB101" i="1"/>
  <c r="AB91" i="1"/>
  <c r="AB90" i="1"/>
  <c r="AB89" i="1"/>
  <c r="B104" i="1"/>
  <c r="B103" i="1"/>
  <c r="B102" i="1"/>
  <c r="B101" i="1"/>
  <c r="B100" i="1"/>
  <c r="B99" i="1"/>
  <c r="B98" i="1"/>
  <c r="B97" i="1"/>
  <c r="B96" i="1"/>
  <c r="B95" i="1"/>
  <c r="B94" i="1"/>
  <c r="B93" i="1"/>
  <c r="AD91" i="1"/>
  <c r="AD90" i="1"/>
  <c r="AD89" i="1"/>
  <c r="AD86" i="1"/>
  <c r="AB86" i="1"/>
  <c r="AD85" i="1"/>
  <c r="AB85" i="1"/>
  <c r="AD84" i="1"/>
  <c r="AB84" i="1"/>
  <c r="X91" i="1"/>
  <c r="V91" i="1"/>
  <c r="X90" i="1"/>
  <c r="V90" i="1"/>
  <c r="X89" i="1"/>
  <c r="V89" i="1"/>
  <c r="X86" i="1"/>
  <c r="V86" i="1"/>
  <c r="X85" i="1"/>
  <c r="V85" i="1"/>
  <c r="X84" i="1"/>
  <c r="V84" i="1"/>
  <c r="J26" i="1" l="1"/>
  <c r="J25" i="1"/>
  <c r="J23" i="1"/>
  <c r="J22" i="1"/>
  <c r="J24" i="1"/>
  <c r="I22" i="1"/>
  <c r="E43" i="1"/>
  <c r="E42" i="1"/>
  <c r="E41" i="1"/>
  <c r="Z101" i="1" l="1"/>
  <c r="Z95" i="1"/>
  <c r="T101" i="1"/>
  <c r="T95" i="1"/>
  <c r="T79" i="1"/>
  <c r="C26" i="1"/>
  <c r="N17" i="1"/>
  <c r="AB97" i="1" l="1"/>
  <c r="AB96" i="1"/>
  <c r="AB95" i="1"/>
  <c r="V103" i="1"/>
  <c r="V102" i="1"/>
  <c r="V101" i="1"/>
  <c r="V97" i="1"/>
  <c r="V96" i="1"/>
  <c r="V95" i="1"/>
  <c r="AD97" i="1"/>
  <c r="AD96" i="1"/>
  <c r="AD95" i="1"/>
  <c r="X103" i="1"/>
  <c r="X102" i="1"/>
  <c r="X101" i="1"/>
  <c r="X97" i="1"/>
  <c r="X96" i="1"/>
  <c r="X95" i="1"/>
  <c r="X81" i="1"/>
  <c r="X80" i="1"/>
  <c r="X79" i="1"/>
  <c r="V75" i="1"/>
  <c r="V74" i="1"/>
  <c r="V73" i="1"/>
  <c r="X75" i="1"/>
  <c r="X74" i="1"/>
  <c r="X73" i="1"/>
  <c r="V81" i="1"/>
  <c r="V80" i="1"/>
  <c r="V79" i="1"/>
  <c r="V69" i="1"/>
  <c r="V68" i="1"/>
  <c r="V67" i="1"/>
  <c r="X69" i="1"/>
  <c r="X68" i="1"/>
  <c r="X67" i="1"/>
  <c r="V64" i="1"/>
  <c r="V63" i="1"/>
  <c r="V62" i="1"/>
  <c r="X64" i="1"/>
  <c r="X63" i="1"/>
  <c r="X62" i="1"/>
  <c r="Q27" i="1" l="1"/>
  <c r="Q50" i="1" l="1"/>
  <c r="P27" i="1"/>
  <c r="P26" i="1"/>
  <c r="P23" i="1"/>
  <c r="P22" i="1"/>
  <c r="Z27" i="1" l="1"/>
  <c r="Z25" i="1"/>
  <c r="Z26" i="1"/>
  <c r="Z24" i="1"/>
  <c r="Z23" i="1"/>
  <c r="Z22" i="1"/>
  <c r="Y26" i="1"/>
  <c r="Y25" i="1"/>
  <c r="Y27" i="1"/>
  <c r="Y23" i="1"/>
  <c r="Y24" i="1"/>
  <c r="Y22" i="1"/>
  <c r="X27" i="1"/>
  <c r="X26" i="1"/>
  <c r="X24" i="1"/>
  <c r="X23" i="1"/>
  <c r="X25" i="1"/>
  <c r="X22" i="1"/>
  <c r="W27" i="1" l="1"/>
  <c r="W24" i="1"/>
  <c r="W25" i="1"/>
  <c r="W23" i="1"/>
  <c r="W26" i="1"/>
  <c r="W22" i="1"/>
  <c r="V25" i="1"/>
  <c r="V24" i="1"/>
  <c r="V26" i="1"/>
  <c r="V23" i="1"/>
  <c r="V27" i="1"/>
  <c r="V22" i="1"/>
  <c r="M27" i="1"/>
  <c r="M25" i="1"/>
  <c r="M26" i="1"/>
  <c r="M24" i="1"/>
  <c r="M23" i="1"/>
  <c r="M22" i="1"/>
  <c r="L26" i="1"/>
  <c r="L25" i="1"/>
  <c r="L27" i="1"/>
  <c r="L23" i="1"/>
  <c r="L24" i="1"/>
  <c r="L22" i="1"/>
  <c r="K27" i="1"/>
  <c r="K26" i="1"/>
  <c r="K24" i="1"/>
  <c r="K23" i="1"/>
  <c r="K25" i="1"/>
  <c r="K22" i="1"/>
  <c r="J27" i="1"/>
  <c r="I27" i="1"/>
  <c r="I25" i="1"/>
  <c r="I24" i="1"/>
  <c r="I23" i="1"/>
  <c r="H22" i="1" l="1"/>
  <c r="U27" i="1"/>
  <c r="U24" i="1"/>
  <c r="U23" i="1"/>
  <c r="U26" i="1"/>
  <c r="U22" i="1"/>
  <c r="U25" i="1"/>
  <c r="H25" i="1"/>
  <c r="H23" i="1"/>
  <c r="H24" i="1"/>
  <c r="H27" i="1"/>
  <c r="Q25" i="1"/>
  <c r="Q24" i="1"/>
  <c r="P25" i="1"/>
  <c r="P24" i="1"/>
  <c r="T25" i="1" l="1"/>
  <c r="T24" i="1"/>
  <c r="T23" i="1"/>
  <c r="T22" i="1"/>
  <c r="T27" i="1"/>
  <c r="T26" i="1"/>
  <c r="D27" i="1"/>
  <c r="C27" i="1"/>
  <c r="D22" i="1"/>
  <c r="C22" i="1"/>
  <c r="S26" i="1" l="1"/>
  <c r="S22" i="1"/>
  <c r="S25" i="1"/>
  <c r="S24" i="1"/>
  <c r="S23" i="1"/>
  <c r="S27" i="1"/>
  <c r="Q26" i="1"/>
  <c r="Q23" i="1"/>
  <c r="Q22" i="1"/>
  <c r="D26" i="1"/>
  <c r="D25" i="1"/>
  <c r="D24" i="1"/>
  <c r="D23" i="1"/>
  <c r="C25" i="1"/>
  <c r="C24" i="1"/>
  <c r="C23" i="1"/>
  <c r="AA83" i="1" l="1"/>
  <c r="AA100" i="1" s="1"/>
  <c r="W88" i="1"/>
  <c r="W94" i="1" s="1"/>
  <c r="U83" i="1"/>
  <c r="U100" i="1" s="1"/>
  <c r="U61" i="1"/>
  <c r="U66" i="1"/>
  <c r="AC88" i="1"/>
  <c r="AC94" i="1" s="1"/>
  <c r="E26" i="1"/>
  <c r="E24" i="1"/>
  <c r="E25" i="1"/>
  <c r="E23" i="1"/>
  <c r="E22" i="1"/>
  <c r="R27" i="1"/>
  <c r="R26" i="1"/>
  <c r="R25" i="1"/>
  <c r="R24" i="1"/>
  <c r="R23" i="1"/>
  <c r="R22" i="1"/>
  <c r="E27" i="1"/>
  <c r="E79" i="1"/>
  <c r="C79" i="1"/>
  <c r="E78" i="1"/>
  <c r="C78" i="1"/>
  <c r="E77" i="1"/>
  <c r="C77" i="1"/>
  <c r="E84" i="1"/>
  <c r="C84" i="1"/>
  <c r="E83" i="1"/>
  <c r="C83" i="1"/>
  <c r="E82" i="1"/>
  <c r="C82" i="1"/>
  <c r="E89" i="1"/>
  <c r="C89" i="1"/>
  <c r="E88" i="1"/>
  <c r="C88" i="1"/>
  <c r="E87" i="1"/>
  <c r="C87" i="1"/>
  <c r="R89" i="1"/>
  <c r="P89" i="1"/>
  <c r="R88" i="1"/>
  <c r="P88" i="1"/>
  <c r="R87" i="1"/>
  <c r="P87" i="1"/>
  <c r="R84" i="1"/>
  <c r="P84" i="1"/>
  <c r="R83" i="1"/>
  <c r="P83" i="1"/>
  <c r="R82" i="1"/>
  <c r="P82" i="1"/>
  <c r="R79" i="1"/>
  <c r="P79" i="1"/>
  <c r="R78" i="1"/>
  <c r="P78" i="1"/>
  <c r="R77" i="1"/>
  <c r="P77" i="1"/>
  <c r="R74" i="1"/>
  <c r="P74" i="1"/>
  <c r="R73" i="1"/>
  <c r="P73" i="1"/>
  <c r="R72" i="1"/>
  <c r="P72" i="1"/>
  <c r="R69" i="1"/>
  <c r="P69" i="1"/>
  <c r="R68" i="1"/>
  <c r="P68" i="1"/>
  <c r="R67" i="1"/>
  <c r="P67" i="1"/>
  <c r="R64" i="1"/>
  <c r="P64" i="1"/>
  <c r="R63" i="1"/>
  <c r="P63" i="1"/>
  <c r="R62" i="1"/>
  <c r="P62" i="1"/>
  <c r="E74" i="1"/>
  <c r="C74" i="1"/>
  <c r="E73" i="1"/>
  <c r="C73" i="1"/>
  <c r="E72" i="1"/>
  <c r="C72" i="1"/>
  <c r="E69" i="1"/>
  <c r="C69" i="1"/>
  <c r="E68" i="1"/>
  <c r="C68" i="1"/>
  <c r="E67" i="1"/>
  <c r="C67" i="1"/>
  <c r="E64" i="1"/>
  <c r="C64" i="1"/>
  <c r="E63" i="1"/>
  <c r="C63" i="1"/>
  <c r="E62" i="1"/>
  <c r="C62" i="1"/>
  <c r="R58" i="1"/>
  <c r="P58" i="1"/>
  <c r="R57" i="1"/>
  <c r="P57" i="1"/>
  <c r="R56" i="1"/>
  <c r="P56" i="1"/>
  <c r="X58" i="1"/>
  <c r="V58" i="1"/>
  <c r="X57" i="1"/>
  <c r="V57" i="1"/>
  <c r="X56" i="1"/>
  <c r="V56" i="1"/>
  <c r="X53" i="1"/>
  <c r="V53" i="1"/>
  <c r="X52" i="1"/>
  <c r="V52" i="1"/>
  <c r="X51" i="1"/>
  <c r="V51" i="1"/>
  <c r="X48" i="1"/>
  <c r="V48" i="1"/>
  <c r="X47" i="1"/>
  <c r="V47" i="1"/>
  <c r="X46" i="1"/>
  <c r="V46" i="1"/>
  <c r="X43" i="1"/>
  <c r="V43" i="1"/>
  <c r="X42" i="1"/>
  <c r="V42" i="1"/>
  <c r="X41" i="1"/>
  <c r="V41" i="1"/>
  <c r="X38" i="1"/>
  <c r="V38" i="1"/>
  <c r="X37" i="1"/>
  <c r="V37" i="1"/>
  <c r="X36" i="1"/>
  <c r="V36" i="1"/>
  <c r="X33" i="1"/>
  <c r="V33" i="1"/>
  <c r="X32" i="1"/>
  <c r="V32" i="1"/>
  <c r="X31" i="1"/>
  <c r="V31" i="1"/>
  <c r="R53" i="1"/>
  <c r="P53" i="1"/>
  <c r="R52" i="1"/>
  <c r="P52" i="1"/>
  <c r="R51" i="1"/>
  <c r="P51" i="1"/>
  <c r="R48" i="1"/>
  <c r="P48" i="1"/>
  <c r="R47" i="1"/>
  <c r="P47" i="1"/>
  <c r="R46" i="1"/>
  <c r="P46" i="1"/>
  <c r="R43" i="1"/>
  <c r="P43" i="1"/>
  <c r="R42" i="1"/>
  <c r="P42" i="1"/>
  <c r="R41" i="1"/>
  <c r="P41" i="1"/>
  <c r="R38" i="1"/>
  <c r="P38" i="1"/>
  <c r="R37" i="1"/>
  <c r="P37" i="1"/>
  <c r="R36" i="1"/>
  <c r="P36" i="1"/>
  <c r="R33" i="1"/>
  <c r="P33" i="1"/>
  <c r="R32" i="1"/>
  <c r="P32" i="1"/>
  <c r="R31" i="1"/>
  <c r="P31" i="1"/>
  <c r="E33" i="1"/>
  <c r="C33" i="1"/>
  <c r="E32" i="1"/>
  <c r="C32" i="1"/>
  <c r="E31" i="1"/>
  <c r="C31" i="1"/>
  <c r="E38" i="1"/>
  <c r="C38" i="1"/>
  <c r="I26" i="1" s="1"/>
  <c r="H26" i="1" s="1"/>
  <c r="E37" i="1"/>
  <c r="C37" i="1"/>
  <c r="E36" i="1"/>
  <c r="C36" i="1"/>
  <c r="C43" i="1"/>
  <c r="C42" i="1"/>
  <c r="C41" i="1"/>
  <c r="E48" i="1"/>
  <c r="C48" i="1"/>
  <c r="E47" i="1"/>
  <c r="C47" i="1"/>
  <c r="E46" i="1"/>
  <c r="C46" i="1"/>
  <c r="E53" i="1"/>
  <c r="C53" i="1"/>
  <c r="E52" i="1"/>
  <c r="C52" i="1"/>
  <c r="E51" i="1"/>
  <c r="C51" i="1"/>
  <c r="N9" i="1"/>
  <c r="Q86" i="1"/>
  <c r="O86" i="1"/>
  <c r="O81" i="1"/>
  <c r="Q81" i="1"/>
  <c r="Q76" i="1"/>
  <c r="O76" i="1"/>
  <c r="N77" i="1"/>
  <c r="N76" i="1"/>
  <c r="Q71" i="1"/>
  <c r="O71" i="1"/>
  <c r="O66" i="1"/>
  <c r="Q66" i="1"/>
  <c r="Q61" i="1"/>
  <c r="O61" i="1"/>
  <c r="A77" i="1"/>
  <c r="B86" i="1"/>
  <c r="D86" i="1"/>
  <c r="D81" i="1"/>
  <c r="B81" i="1"/>
  <c r="D76" i="1"/>
  <c r="B76" i="1"/>
  <c r="A76" i="1"/>
  <c r="D71" i="1"/>
  <c r="B71" i="1"/>
  <c r="B66" i="1"/>
  <c r="D66" i="1"/>
  <c r="D61" i="1"/>
  <c r="B61" i="1"/>
  <c r="W55" i="1"/>
  <c r="U55" i="1"/>
  <c r="U50" i="1"/>
  <c r="W50" i="1"/>
  <c r="W45" i="1"/>
  <c r="U45" i="1"/>
  <c r="W40" i="1"/>
  <c r="U40" i="1"/>
  <c r="U35" i="1"/>
  <c r="W35" i="1"/>
  <c r="W30" i="1"/>
  <c r="U30" i="1"/>
  <c r="T46" i="1"/>
  <c r="T45" i="1"/>
  <c r="N45" i="1"/>
  <c r="A45" i="1"/>
  <c r="Q55" i="1"/>
  <c r="O55" i="1"/>
  <c r="O50" i="1"/>
  <c r="Q45" i="1"/>
  <c r="O45" i="1"/>
  <c r="N46" i="1"/>
  <c r="A46" i="1"/>
  <c r="Q40" i="1"/>
  <c r="O40" i="1"/>
  <c r="Q35" i="1"/>
  <c r="O35" i="1"/>
  <c r="O30" i="1"/>
  <c r="N61" i="1"/>
  <c r="A61" i="1"/>
  <c r="T30" i="1"/>
  <c r="N30" i="1"/>
  <c r="A30" i="1"/>
  <c r="D50" i="1"/>
  <c r="B50" i="1"/>
  <c r="D55" i="1"/>
  <c r="D45" i="1"/>
  <c r="D40" i="1"/>
  <c r="G26" i="1" l="1"/>
  <c r="G23" i="1"/>
  <c r="G25" i="1"/>
  <c r="G22" i="1"/>
  <c r="G27" i="1"/>
  <c r="G24" i="1"/>
  <c r="Q30" i="1"/>
  <c r="D30" i="1"/>
  <c r="D35" i="1"/>
  <c r="B55" i="1"/>
  <c r="B40" i="1"/>
  <c r="B35" i="1"/>
  <c r="B45" i="1"/>
  <c r="B30" i="1"/>
  <c r="F25" i="1" l="1"/>
  <c r="F26" i="1"/>
  <c r="F24" i="1"/>
  <c r="F23" i="1"/>
  <c r="F22" i="1"/>
  <c r="F27" i="1"/>
  <c r="E58" i="1"/>
  <c r="E57" i="1"/>
  <c r="E56" i="1"/>
  <c r="C58" i="1"/>
  <c r="C57" i="1"/>
  <c r="C56" i="1"/>
  <c r="AA88" i="1" l="1"/>
  <c r="AC100" i="1" s="1"/>
  <c r="AC83" i="1"/>
  <c r="AA94" i="1" s="1"/>
  <c r="U88" i="1"/>
  <c r="W100" i="1" s="1"/>
  <c r="W83" i="1"/>
  <c r="U94" i="1" s="1"/>
  <c r="W66" i="1"/>
  <c r="W78" i="1" s="1"/>
  <c r="W61" i="1"/>
  <c r="U78" i="1" s="1"/>
  <c r="U72" i="1"/>
  <c r="W72" i="1"/>
  <c r="N18" i="1"/>
  <c r="N15" i="1" l="1"/>
  <c r="N11" i="1"/>
  <c r="N12" i="1"/>
  <c r="N14" i="1"/>
  <c r="N7" i="1"/>
  <c r="N16" i="1"/>
  <c r="N10" i="1"/>
  <c r="N13" i="1"/>
  <c r="N8" i="1"/>
</calcChain>
</file>

<file path=xl/comments1.xml><?xml version="1.0" encoding="utf-8"?>
<comments xmlns="http://schemas.openxmlformats.org/spreadsheetml/2006/main">
  <authors>
    <author>Leader  Comptabilite Cyril Lefevre</author>
  </authors>
  <commentList>
    <comment ref="W32" authorId="0">
      <text>
        <r>
          <rPr>
            <b/>
            <sz val="9"/>
            <color indexed="81"/>
            <rFont val="Tahoma"/>
            <family val="2"/>
          </rPr>
          <t>Leader  Comptabilite Cyril Lefevre:</t>
        </r>
        <r>
          <rPr>
            <sz val="9"/>
            <color indexed="81"/>
            <rFont val="Tahoma"/>
            <family val="2"/>
          </rPr>
          <t xml:space="preserve">
Remplaçante avec un nombre de points supérieur au titulaire présent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Leader  Comptabilite Cyril Lefevre:</t>
        </r>
        <r>
          <rPr>
            <sz val="9"/>
            <color indexed="81"/>
            <rFont val="Tahoma"/>
            <family val="2"/>
          </rPr>
          <t xml:space="preserve">
Remplaçante avec un nombre de points supérieur au titulaire présent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Leader  Comptabilite Cyril Lefevre:</t>
        </r>
        <r>
          <rPr>
            <sz val="9"/>
            <color indexed="81"/>
            <rFont val="Tahoma"/>
            <family val="2"/>
          </rPr>
          <t xml:space="preserve">
Remplaçante avec un nombre de points supérieur au titulaire présent</t>
        </r>
      </text>
    </comment>
    <comment ref="Q77" authorId="0">
      <text>
        <r>
          <rPr>
            <b/>
            <sz val="9"/>
            <color indexed="81"/>
            <rFont val="Tahoma"/>
            <family val="2"/>
          </rPr>
          <t>Leader  Comptabilite Cyril Lefevre:</t>
        </r>
        <r>
          <rPr>
            <sz val="9"/>
            <color indexed="81"/>
            <rFont val="Tahoma"/>
            <family val="2"/>
          </rPr>
          <t xml:space="preserve">
Remplaçant avec un nombre de points supérieur au titulaire présent</t>
        </r>
      </text>
    </comment>
    <comment ref="W84" authorId="0">
      <text>
        <r>
          <rPr>
            <b/>
            <sz val="9"/>
            <color indexed="81"/>
            <rFont val="Tahoma"/>
            <family val="2"/>
          </rPr>
          <t>Leader  Comptabilite Cyril Lefevre:</t>
        </r>
        <r>
          <rPr>
            <sz val="9"/>
            <color indexed="81"/>
            <rFont val="Tahoma"/>
            <family val="2"/>
          </rPr>
          <t xml:space="preserve">
Remplaçante avec un nombre de points supérieur au titulaire présent</t>
        </r>
      </text>
    </comment>
  </commentList>
</comments>
</file>

<file path=xl/sharedStrings.xml><?xml version="1.0" encoding="utf-8"?>
<sst xmlns="http://schemas.openxmlformats.org/spreadsheetml/2006/main" count="437" uniqueCount="133">
  <si>
    <t>Championnat par équipe Vétérans</t>
  </si>
  <si>
    <t>Titulaire 1</t>
  </si>
  <si>
    <t>Titulaire 2</t>
  </si>
  <si>
    <t>Titulaire 3</t>
  </si>
  <si>
    <t>Clubs</t>
  </si>
  <si>
    <t>Points</t>
  </si>
  <si>
    <t>Moyenne</t>
  </si>
  <si>
    <t>Domont 1</t>
  </si>
  <si>
    <t>Lefèvre Cyril</t>
  </si>
  <si>
    <t>Lebranchu Laurent</t>
  </si>
  <si>
    <t>Magny 1</t>
  </si>
  <si>
    <t>Remplacant 1</t>
  </si>
  <si>
    <t>Remplacant 2</t>
  </si>
  <si>
    <t>Journée 1</t>
  </si>
  <si>
    <t>Journée 2</t>
  </si>
  <si>
    <t>Journée 3</t>
  </si>
  <si>
    <t>Journée 4</t>
  </si>
  <si>
    <t>Journée 5</t>
  </si>
  <si>
    <t>Noms</t>
  </si>
  <si>
    <t>Remplacant 3</t>
  </si>
  <si>
    <t>Brault Christian</t>
  </si>
  <si>
    <t>Classement inférieur à 1000 pts</t>
  </si>
  <si>
    <t>St Leu 1</t>
  </si>
  <si>
    <t>Marconnet Philippe</t>
  </si>
  <si>
    <t>Pontoise 1</t>
  </si>
  <si>
    <t>Laval Daniel</t>
  </si>
  <si>
    <t>Ducaule Pascal</t>
  </si>
  <si>
    <t>Brillard Alain</t>
  </si>
  <si>
    <t>Sannois 1</t>
  </si>
  <si>
    <t>Desvignes Pascal</t>
  </si>
  <si>
    <t>Mailhou Alain</t>
  </si>
  <si>
    <t>Begue Fabrice</t>
  </si>
  <si>
    <t>Ezanville Ecouen 1</t>
  </si>
  <si>
    <t>Pontoise 2</t>
  </si>
  <si>
    <t>De Bloteau Damien</t>
  </si>
  <si>
    <t>Taverny 1</t>
  </si>
  <si>
    <t>Wain Martine</t>
  </si>
  <si>
    <t>Vignes Bernard</t>
  </si>
  <si>
    <t>Poule 1</t>
  </si>
  <si>
    <t>Pontoise-Cergy 1</t>
  </si>
  <si>
    <t>Pontoise-Cergy 2</t>
  </si>
  <si>
    <t>Poule 2</t>
  </si>
  <si>
    <t>Auvers 1</t>
  </si>
  <si>
    <t>Points G</t>
  </si>
  <si>
    <t>Points P</t>
  </si>
  <si>
    <t>G/P</t>
  </si>
  <si>
    <t>Nove Dominique</t>
  </si>
  <si>
    <t>J1</t>
  </si>
  <si>
    <t>J2</t>
  </si>
  <si>
    <t>J3</t>
  </si>
  <si>
    <t>J4</t>
  </si>
  <si>
    <t>J5</t>
  </si>
  <si>
    <t>Classement Poule</t>
  </si>
  <si>
    <t>Orlandini Christophe</t>
  </si>
  <si>
    <t>Markovic Dragan</t>
  </si>
  <si>
    <t>Samson Johann</t>
  </si>
  <si>
    <t>Llerena José</t>
  </si>
  <si>
    <t>Kergoat Jocelyne</t>
  </si>
  <si>
    <t>Demies Finales</t>
  </si>
  <si>
    <t>Finale</t>
  </si>
  <si>
    <t>places 3 / 4</t>
  </si>
  <si>
    <t>places 5 / 6</t>
  </si>
  <si>
    <t>places 7 / 8</t>
  </si>
  <si>
    <t>places 9 / 10</t>
  </si>
  <si>
    <t>places 11 / 12</t>
  </si>
  <si>
    <t>Classement Final :</t>
  </si>
  <si>
    <t>1er</t>
  </si>
  <si>
    <t>2éme</t>
  </si>
  <si>
    <t>3éme</t>
  </si>
  <si>
    <t>4éme</t>
  </si>
  <si>
    <t>5éme</t>
  </si>
  <si>
    <t>6éme</t>
  </si>
  <si>
    <t>7éme</t>
  </si>
  <si>
    <t>8éme</t>
  </si>
  <si>
    <t>9éme</t>
  </si>
  <si>
    <t>10éme</t>
  </si>
  <si>
    <t>11éme</t>
  </si>
  <si>
    <t>12éme</t>
  </si>
  <si>
    <t>Saison 2022 / 2023</t>
  </si>
  <si>
    <t>Baguet Sophie</t>
  </si>
  <si>
    <t>Chambly 1</t>
  </si>
  <si>
    <t>Vaast Claude</t>
  </si>
  <si>
    <t>Dos Santos Bruno</t>
  </si>
  <si>
    <t>Lampin Jean-Charles</t>
  </si>
  <si>
    <t>Di Ponio Bruno</t>
  </si>
  <si>
    <t>Vermeulin François-Xavier</t>
  </si>
  <si>
    <t>Levert Marc</t>
  </si>
  <si>
    <t>Mery 1</t>
  </si>
  <si>
    <t>Proust Christian</t>
  </si>
  <si>
    <t>Bravo Bernard</t>
  </si>
  <si>
    <t>Brondy Christian</t>
  </si>
  <si>
    <t>Fortin Pierre</t>
  </si>
  <si>
    <t>Ezanville-Ecouen 1</t>
  </si>
  <si>
    <t>Beauchamp 1</t>
  </si>
  <si>
    <t>Buchet Cédric</t>
  </si>
  <si>
    <t>Adane Belaid</t>
  </si>
  <si>
    <t>Bardot David</t>
  </si>
  <si>
    <t>Besnard Patrick</t>
  </si>
  <si>
    <t>Privat Thierry</t>
  </si>
  <si>
    <t>Guedin Grégory</t>
  </si>
  <si>
    <t>Renaud Philippe</t>
  </si>
  <si>
    <t>Prusak Jean-Pierre</t>
  </si>
  <si>
    <t>Caille Pierric</t>
  </si>
  <si>
    <t>Chakmakian</t>
  </si>
  <si>
    <t>Trichard Franck</t>
  </si>
  <si>
    <t>Cany Alain</t>
  </si>
  <si>
    <t>Robert Franck</t>
  </si>
  <si>
    <t>Symezyc Thierry</t>
  </si>
  <si>
    <t>Dubois Eric</t>
  </si>
  <si>
    <t>Gautherin Jean-Pierre</t>
  </si>
  <si>
    <t>Girard Delphine</t>
  </si>
  <si>
    <t>Tournereau Patrick</t>
  </si>
  <si>
    <t>Le Tennier Julien</t>
  </si>
  <si>
    <t>Joly Sandrine</t>
  </si>
  <si>
    <t>Destres Thierry</t>
  </si>
  <si>
    <t>Ansene Jean-Roody</t>
  </si>
  <si>
    <t>Chantelot Marion</t>
  </si>
  <si>
    <t>Razaka Tsitoniaina</t>
  </si>
  <si>
    <t>Lavrillat Fabrice</t>
  </si>
  <si>
    <t>Coatanroch Laurent</t>
  </si>
  <si>
    <t>Barouh Roland</t>
  </si>
  <si>
    <t>Emonide Charles</t>
  </si>
  <si>
    <t>Hounhouayenou Noel</t>
  </si>
  <si>
    <t>Makhlouf Pascal</t>
  </si>
  <si>
    <t>Nhouyvanisvong Thong</t>
  </si>
  <si>
    <t>André Marc</t>
  </si>
  <si>
    <t>Lavergnes Patrick</t>
  </si>
  <si>
    <t>Dekoninck Bernard</t>
  </si>
  <si>
    <t>3émes contre 4émes</t>
  </si>
  <si>
    <t>Geraldes Frédéric</t>
  </si>
  <si>
    <t>Chauvin Christophe</t>
  </si>
  <si>
    <t>5émes contre 6émes</t>
  </si>
  <si>
    <t>Bomm Jean-Philippe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</si>
</sst>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0" xfId="0" applyFont="1" applyFill="1"/>
    <xf numFmtId="0" fontId="0" fillId="4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0" fillId="4" borderId="10" xfId="0" applyNumberFormat="1" applyFill="1" applyBorder="1"/>
    <xf numFmtId="0" fontId="0" fillId="0" borderId="11" xfId="0" applyBorder="1"/>
    <xf numFmtId="164" fontId="0" fillId="0" borderId="0" xfId="0" applyNumberFormat="1"/>
    <xf numFmtId="0" fontId="0" fillId="0" borderId="0" xfId="0" applyFill="1" applyBorder="1"/>
    <xf numFmtId="0" fontId="0" fillId="0" borderId="0" xfId="0" applyBorder="1"/>
    <xf numFmtId="0" fontId="1" fillId="4" borderId="0" xfId="0" applyFont="1" applyFill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0" fillId="0" borderId="25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9" xfId="0" applyFill="1" applyBorder="1"/>
    <xf numFmtId="0" fontId="0" fillId="0" borderId="0" xfId="0" applyFill="1"/>
    <xf numFmtId="0" fontId="0" fillId="5" borderId="0" xfId="0" applyFill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7" xfId="0" applyBorder="1"/>
    <xf numFmtId="0" fontId="0" fillId="0" borderId="26" xfId="0" applyBorder="1"/>
  </cellXfs>
  <cellStyles count="1">
    <cellStyle name="Normal" xfId="0" builtinId="0"/>
  </cellStyles>
  <dxfs count="26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showGridLines="0" tabSelected="1" topLeftCell="N70" workbookViewId="0">
      <selection activeCell="AA84" sqref="AA84"/>
    </sheetView>
  </sheetViews>
  <sheetFormatPr baseColWidth="10" defaultRowHeight="15" x14ac:dyDescent="0.25"/>
  <cols>
    <col min="1" max="1" width="25.7109375" bestFit="1" customWidth="1"/>
    <col min="2" max="2" width="19.85546875" bestFit="1" customWidth="1"/>
    <col min="3" max="3" width="8.28515625" bestFit="1" customWidth="1"/>
    <col min="4" max="4" width="18.42578125" customWidth="1"/>
    <col min="5" max="5" width="6.7109375" customWidth="1"/>
    <col min="6" max="6" width="22" bestFit="1" customWidth="1"/>
    <col min="7" max="8" width="6.7109375" customWidth="1"/>
    <col min="9" max="13" width="6.7109375" hidden="1" customWidth="1"/>
    <col min="14" max="14" width="25.7109375" bestFit="1" customWidth="1"/>
    <col min="15" max="15" width="19.140625" bestFit="1" customWidth="1"/>
    <col min="16" max="16" width="8.28515625" bestFit="1" customWidth="1"/>
    <col min="17" max="17" width="22.42578125" bestFit="1" customWidth="1"/>
    <col min="18" max="18" width="6.7109375" customWidth="1"/>
    <col min="19" max="19" width="22" bestFit="1" customWidth="1"/>
    <col min="20" max="20" width="24.5703125" bestFit="1" customWidth="1"/>
    <col min="21" max="21" width="19.5703125" bestFit="1" customWidth="1"/>
    <col min="22" max="22" width="4" customWidth="1"/>
    <col min="23" max="23" width="20.5703125" bestFit="1" customWidth="1"/>
    <col min="24" max="24" width="4" bestFit="1" customWidth="1"/>
    <col min="25" max="25" width="6.7109375" customWidth="1"/>
    <col min="26" max="26" width="22.7109375" bestFit="1" customWidth="1"/>
    <col min="27" max="27" width="19.42578125" bestFit="1" customWidth="1"/>
    <col min="28" max="28" width="4" customWidth="1"/>
    <col min="29" max="29" width="16.140625" bestFit="1" customWidth="1"/>
    <col min="30" max="30" width="4" customWidth="1"/>
  </cols>
  <sheetData>
    <row r="1" spans="1:22" ht="26.25" x14ac:dyDescent="0.4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2" x14ac:dyDescent="0.25">
      <c r="A2" s="50" t="s">
        <v>78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4" spans="1:22" x14ac:dyDescent="0.25">
      <c r="A4" s="48" t="s">
        <v>21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6" spans="1:22" ht="15.75" thickBot="1" x14ac:dyDescent="0.3">
      <c r="A6" s="4" t="s">
        <v>4</v>
      </c>
      <c r="B6" s="5" t="s">
        <v>1</v>
      </c>
      <c r="C6" s="5" t="s">
        <v>5</v>
      </c>
      <c r="D6" s="5" t="s">
        <v>2</v>
      </c>
      <c r="E6" s="5" t="s">
        <v>5</v>
      </c>
      <c r="F6" s="5" t="s">
        <v>3</v>
      </c>
      <c r="G6" s="4" t="s">
        <v>5</v>
      </c>
      <c r="H6" s="19"/>
      <c r="I6" s="19"/>
      <c r="J6" s="19"/>
      <c r="K6" s="19"/>
      <c r="L6" s="19"/>
      <c r="M6" s="19"/>
      <c r="N6" s="8" t="s">
        <v>6</v>
      </c>
      <c r="O6" s="6" t="s">
        <v>11</v>
      </c>
      <c r="P6" s="5" t="s">
        <v>5</v>
      </c>
      <c r="Q6" s="5" t="s">
        <v>12</v>
      </c>
      <c r="R6" s="6" t="s">
        <v>5</v>
      </c>
      <c r="S6" s="5" t="s">
        <v>19</v>
      </c>
      <c r="T6" s="6" t="s">
        <v>5</v>
      </c>
      <c r="U6" s="5" t="s">
        <v>19</v>
      </c>
      <c r="V6" s="6" t="s">
        <v>5</v>
      </c>
    </row>
    <row r="7" spans="1:22" ht="15.75" thickTop="1" x14ac:dyDescent="0.25">
      <c r="A7" s="9" t="s">
        <v>42</v>
      </c>
      <c r="B7" s="10" t="s">
        <v>26</v>
      </c>
      <c r="C7" s="10">
        <v>905</v>
      </c>
      <c r="D7" s="10" t="s">
        <v>27</v>
      </c>
      <c r="E7" s="10">
        <v>931</v>
      </c>
      <c r="F7" s="10" t="s">
        <v>56</v>
      </c>
      <c r="G7" s="9">
        <v>742</v>
      </c>
      <c r="H7" s="20"/>
      <c r="I7" s="20"/>
      <c r="J7" s="20"/>
      <c r="K7" s="20"/>
      <c r="L7" s="20"/>
      <c r="M7" s="20"/>
      <c r="N7" s="11">
        <f t="shared" ref="N7:N18" si="0">(C7+E7+G7)/3</f>
        <v>859.33333333333337</v>
      </c>
      <c r="O7" s="12" t="s">
        <v>108</v>
      </c>
      <c r="P7" s="10">
        <v>693</v>
      </c>
      <c r="Q7" s="42" t="s">
        <v>109</v>
      </c>
      <c r="R7" s="12">
        <v>596</v>
      </c>
      <c r="S7" s="10" t="s">
        <v>114</v>
      </c>
      <c r="T7" s="12">
        <v>606</v>
      </c>
      <c r="U7" s="10"/>
      <c r="V7" s="12"/>
    </row>
    <row r="8" spans="1:22" x14ac:dyDescent="0.25">
      <c r="A8" s="9" t="s">
        <v>10</v>
      </c>
      <c r="B8" s="10" t="s">
        <v>9</v>
      </c>
      <c r="C8" s="10">
        <v>908</v>
      </c>
      <c r="D8" s="10" t="s">
        <v>8</v>
      </c>
      <c r="E8" s="10">
        <v>775</v>
      </c>
      <c r="F8" s="10" t="s">
        <v>55</v>
      </c>
      <c r="G8" s="9">
        <v>625</v>
      </c>
      <c r="H8" s="20"/>
      <c r="I8" s="20"/>
      <c r="J8" s="20"/>
      <c r="K8" s="20"/>
      <c r="L8" s="20"/>
      <c r="M8" s="20"/>
      <c r="N8" s="11">
        <f t="shared" si="0"/>
        <v>769.33333333333337</v>
      </c>
      <c r="O8" s="12" t="s">
        <v>79</v>
      </c>
      <c r="P8" s="10">
        <v>538</v>
      </c>
      <c r="Q8" s="10" t="s">
        <v>106</v>
      </c>
      <c r="R8" s="12">
        <v>500</v>
      </c>
      <c r="S8" s="10" t="s">
        <v>46</v>
      </c>
      <c r="T8" s="12">
        <v>500</v>
      </c>
      <c r="U8" s="10"/>
      <c r="V8" s="12"/>
    </row>
    <row r="9" spans="1:22" x14ac:dyDescent="0.25">
      <c r="A9" s="9" t="s">
        <v>80</v>
      </c>
      <c r="B9" s="10" t="s">
        <v>81</v>
      </c>
      <c r="C9" s="10">
        <v>817</v>
      </c>
      <c r="D9" s="10" t="s">
        <v>82</v>
      </c>
      <c r="E9" s="10">
        <v>679</v>
      </c>
      <c r="F9" s="10" t="s">
        <v>83</v>
      </c>
      <c r="G9" s="9">
        <v>677</v>
      </c>
      <c r="H9" s="20"/>
      <c r="I9" s="20"/>
      <c r="J9" s="20"/>
      <c r="K9" s="20"/>
      <c r="L9" s="20"/>
      <c r="M9" s="20"/>
      <c r="N9" s="11">
        <f t="shared" si="0"/>
        <v>724.33333333333337</v>
      </c>
      <c r="O9" s="12" t="s">
        <v>84</v>
      </c>
      <c r="P9" s="10">
        <v>553</v>
      </c>
      <c r="Q9" s="10"/>
      <c r="R9" s="12"/>
      <c r="S9" s="10"/>
      <c r="T9" s="12"/>
      <c r="U9" s="10"/>
      <c r="V9" s="12"/>
    </row>
    <row r="10" spans="1:22" x14ac:dyDescent="0.25">
      <c r="A10" s="9" t="s">
        <v>7</v>
      </c>
      <c r="B10" s="10" t="s">
        <v>29</v>
      </c>
      <c r="C10" s="10">
        <v>618</v>
      </c>
      <c r="D10" s="10" t="s">
        <v>53</v>
      </c>
      <c r="E10" s="10">
        <v>677</v>
      </c>
      <c r="F10" s="10" t="s">
        <v>23</v>
      </c>
      <c r="G10" s="9">
        <v>771</v>
      </c>
      <c r="H10" s="20"/>
      <c r="I10" s="20"/>
      <c r="J10" s="20"/>
      <c r="K10" s="20"/>
      <c r="L10" s="20"/>
      <c r="M10" s="20"/>
      <c r="N10" s="11">
        <f t="shared" si="0"/>
        <v>688.66666666666663</v>
      </c>
      <c r="O10" s="12" t="s">
        <v>125</v>
      </c>
      <c r="P10" s="10">
        <v>785</v>
      </c>
      <c r="Q10" s="10" t="s">
        <v>127</v>
      </c>
      <c r="R10" s="12">
        <v>628</v>
      </c>
      <c r="S10" s="10"/>
      <c r="T10" s="12"/>
      <c r="U10" s="10"/>
      <c r="V10" s="12"/>
    </row>
    <row r="11" spans="1:22" x14ac:dyDescent="0.25">
      <c r="A11" s="9" t="s">
        <v>24</v>
      </c>
      <c r="B11" s="10" t="s">
        <v>85</v>
      </c>
      <c r="C11" s="10">
        <v>636</v>
      </c>
      <c r="D11" s="10" t="s">
        <v>25</v>
      </c>
      <c r="E11" s="10">
        <v>650</v>
      </c>
      <c r="F11" s="10" t="s">
        <v>86</v>
      </c>
      <c r="G11" s="9">
        <v>692</v>
      </c>
      <c r="H11" s="20"/>
      <c r="I11" s="20"/>
      <c r="J11" s="20"/>
      <c r="K11" s="20"/>
      <c r="L11" s="20"/>
      <c r="M11" s="20"/>
      <c r="N11" s="11">
        <f t="shared" si="0"/>
        <v>659.33333333333337</v>
      </c>
      <c r="O11" s="12" t="s">
        <v>111</v>
      </c>
      <c r="P11" s="10">
        <v>506</v>
      </c>
      <c r="Q11" s="10" t="s">
        <v>121</v>
      </c>
      <c r="R11" s="12">
        <v>634</v>
      </c>
      <c r="S11" s="10" t="s">
        <v>126</v>
      </c>
      <c r="T11" s="12">
        <v>500</v>
      </c>
      <c r="U11" s="10"/>
      <c r="V11" s="12"/>
    </row>
    <row r="12" spans="1:22" x14ac:dyDescent="0.25">
      <c r="A12" s="9" t="s">
        <v>22</v>
      </c>
      <c r="B12" s="10" t="s">
        <v>34</v>
      </c>
      <c r="C12" s="10">
        <v>741</v>
      </c>
      <c r="D12" s="10" t="s">
        <v>30</v>
      </c>
      <c r="E12" s="10">
        <v>652</v>
      </c>
      <c r="F12" s="10" t="s">
        <v>31</v>
      </c>
      <c r="G12" s="9">
        <v>542</v>
      </c>
      <c r="H12" s="20"/>
      <c r="I12" s="20"/>
      <c r="J12" s="20"/>
      <c r="K12" s="20"/>
      <c r="L12" s="20"/>
      <c r="M12" s="20"/>
      <c r="N12" s="11">
        <f t="shared" si="0"/>
        <v>645</v>
      </c>
      <c r="O12" s="12" t="s">
        <v>116</v>
      </c>
      <c r="P12" s="10">
        <v>529</v>
      </c>
      <c r="Q12" s="10" t="s">
        <v>117</v>
      </c>
      <c r="R12" s="12">
        <v>500</v>
      </c>
      <c r="S12" s="10" t="s">
        <v>122</v>
      </c>
      <c r="T12" s="12">
        <v>500</v>
      </c>
      <c r="U12" s="10" t="s">
        <v>129</v>
      </c>
      <c r="V12" s="12">
        <v>500</v>
      </c>
    </row>
    <row r="13" spans="1:22" x14ac:dyDescent="0.25">
      <c r="A13" s="9" t="s">
        <v>87</v>
      </c>
      <c r="B13" s="10" t="s">
        <v>88</v>
      </c>
      <c r="C13" s="10">
        <v>764</v>
      </c>
      <c r="D13" s="10" t="s">
        <v>89</v>
      </c>
      <c r="E13" s="10">
        <v>583</v>
      </c>
      <c r="F13" s="10" t="s">
        <v>90</v>
      </c>
      <c r="G13" s="9">
        <v>583</v>
      </c>
      <c r="H13" s="20"/>
      <c r="I13" s="20"/>
      <c r="J13" s="20"/>
      <c r="K13" s="20"/>
      <c r="L13" s="20"/>
      <c r="M13" s="20"/>
      <c r="N13" s="11">
        <f t="shared" si="0"/>
        <v>643.33333333333337</v>
      </c>
      <c r="O13" s="12" t="s">
        <v>91</v>
      </c>
      <c r="P13" s="10">
        <v>500</v>
      </c>
      <c r="Q13" s="10" t="s">
        <v>112</v>
      </c>
      <c r="R13" s="12">
        <v>500</v>
      </c>
      <c r="S13" s="10" t="s">
        <v>120</v>
      </c>
      <c r="T13" s="12">
        <v>722</v>
      </c>
      <c r="U13" s="10"/>
      <c r="V13" s="12"/>
    </row>
    <row r="14" spans="1:22" x14ac:dyDescent="0.25">
      <c r="A14" s="9" t="s">
        <v>92</v>
      </c>
      <c r="B14" s="10" t="s">
        <v>37</v>
      </c>
      <c r="C14" s="10">
        <v>505</v>
      </c>
      <c r="D14" s="10" t="s">
        <v>20</v>
      </c>
      <c r="E14" s="10">
        <v>774</v>
      </c>
      <c r="F14" s="42" t="s">
        <v>118</v>
      </c>
      <c r="G14" s="9">
        <v>630</v>
      </c>
      <c r="H14" s="20"/>
      <c r="I14" s="20"/>
      <c r="J14" s="20"/>
      <c r="K14" s="20"/>
      <c r="L14" s="20"/>
      <c r="M14" s="20"/>
      <c r="N14" s="11">
        <f t="shared" si="0"/>
        <v>636.33333333333337</v>
      </c>
      <c r="O14" s="12" t="s">
        <v>113</v>
      </c>
      <c r="P14" s="10">
        <v>638</v>
      </c>
      <c r="Q14" s="10" t="s">
        <v>119</v>
      </c>
      <c r="R14" s="12">
        <v>500</v>
      </c>
      <c r="S14" s="10" t="s">
        <v>123</v>
      </c>
      <c r="T14" s="12">
        <v>554</v>
      </c>
      <c r="U14" s="10"/>
      <c r="V14" s="12"/>
    </row>
    <row r="15" spans="1:22" x14ac:dyDescent="0.25">
      <c r="A15" s="9" t="s">
        <v>93</v>
      </c>
      <c r="B15" s="10" t="s">
        <v>94</v>
      </c>
      <c r="C15" s="10">
        <v>635</v>
      </c>
      <c r="D15" s="10" t="s">
        <v>95</v>
      </c>
      <c r="E15" s="10">
        <v>571</v>
      </c>
      <c r="F15" s="10" t="s">
        <v>96</v>
      </c>
      <c r="G15" s="9">
        <v>689</v>
      </c>
      <c r="H15" s="20"/>
      <c r="I15" s="20"/>
      <c r="J15" s="20"/>
      <c r="K15" s="20"/>
      <c r="L15" s="20"/>
      <c r="M15" s="20"/>
      <c r="N15" s="11">
        <f t="shared" si="0"/>
        <v>631.66666666666663</v>
      </c>
      <c r="O15" s="12" t="s">
        <v>110</v>
      </c>
      <c r="P15" s="10">
        <v>500</v>
      </c>
      <c r="Q15" s="10" t="s">
        <v>130</v>
      </c>
      <c r="R15" s="12">
        <v>576</v>
      </c>
      <c r="S15" s="10"/>
      <c r="T15" s="12"/>
      <c r="U15" s="10"/>
      <c r="V15" s="12"/>
    </row>
    <row r="16" spans="1:22" x14ac:dyDescent="0.25">
      <c r="A16" s="9" t="s">
        <v>28</v>
      </c>
      <c r="B16" s="9" t="s">
        <v>54</v>
      </c>
      <c r="C16" s="10">
        <v>718</v>
      </c>
      <c r="D16" s="10" t="s">
        <v>97</v>
      </c>
      <c r="E16" s="10">
        <v>639</v>
      </c>
      <c r="F16" s="10" t="s">
        <v>98</v>
      </c>
      <c r="G16" s="9">
        <v>530</v>
      </c>
      <c r="H16" s="20"/>
      <c r="I16" s="20"/>
      <c r="J16" s="20"/>
      <c r="K16" s="20"/>
      <c r="L16" s="20"/>
      <c r="M16" s="20"/>
      <c r="N16" s="11">
        <f t="shared" si="0"/>
        <v>629</v>
      </c>
      <c r="O16" s="12" t="s">
        <v>99</v>
      </c>
      <c r="P16" s="10">
        <v>500</v>
      </c>
      <c r="Q16" s="10" t="s">
        <v>107</v>
      </c>
      <c r="R16" s="12">
        <v>500</v>
      </c>
      <c r="S16" s="10" t="s">
        <v>132</v>
      </c>
      <c r="T16" s="12">
        <v>500</v>
      </c>
      <c r="U16" s="10"/>
      <c r="V16" s="12"/>
    </row>
    <row r="17" spans="1:26" x14ac:dyDescent="0.25">
      <c r="A17" s="9" t="s">
        <v>33</v>
      </c>
      <c r="B17" s="9" t="s">
        <v>100</v>
      </c>
      <c r="C17" s="10">
        <v>674</v>
      </c>
      <c r="D17" s="10" t="s">
        <v>101</v>
      </c>
      <c r="E17" s="10">
        <v>539</v>
      </c>
      <c r="F17" s="10" t="s">
        <v>102</v>
      </c>
      <c r="G17" s="9">
        <v>500</v>
      </c>
      <c r="H17" s="20"/>
      <c r="I17" s="20"/>
      <c r="J17" s="20"/>
      <c r="K17" s="20"/>
      <c r="L17" s="20"/>
      <c r="M17" s="20"/>
      <c r="N17" s="11">
        <f t="shared" si="0"/>
        <v>571</v>
      </c>
      <c r="O17" s="12" t="s">
        <v>103</v>
      </c>
      <c r="P17" s="10">
        <v>688</v>
      </c>
      <c r="Q17" s="10" t="s">
        <v>115</v>
      </c>
      <c r="R17" s="12">
        <v>500</v>
      </c>
      <c r="S17" s="10" t="s">
        <v>124</v>
      </c>
      <c r="T17" s="12">
        <v>500</v>
      </c>
      <c r="U17" s="10"/>
      <c r="V17" s="12"/>
    </row>
    <row r="18" spans="1:26" x14ac:dyDescent="0.25">
      <c r="A18" s="9" t="s">
        <v>35</v>
      </c>
      <c r="B18" s="10" t="s">
        <v>104</v>
      </c>
      <c r="C18" s="10">
        <v>639</v>
      </c>
      <c r="D18" s="10" t="s">
        <v>105</v>
      </c>
      <c r="E18" s="10">
        <v>574</v>
      </c>
      <c r="F18" s="10" t="s">
        <v>36</v>
      </c>
      <c r="G18" s="9">
        <v>500</v>
      </c>
      <c r="H18" s="20"/>
      <c r="I18" s="20"/>
      <c r="J18" s="20"/>
      <c r="K18" s="20"/>
      <c r="L18" s="20"/>
      <c r="M18" s="20"/>
      <c r="N18" s="11">
        <f t="shared" si="0"/>
        <v>571</v>
      </c>
      <c r="O18" s="12" t="s">
        <v>57</v>
      </c>
      <c r="P18" s="10">
        <v>500</v>
      </c>
      <c r="Q18" s="10"/>
      <c r="R18" s="12"/>
      <c r="S18" s="10"/>
      <c r="T18" s="12"/>
      <c r="U18" s="10"/>
      <c r="V18" s="12"/>
    </row>
    <row r="20" spans="1:26" ht="15.75" thickBot="1" x14ac:dyDescent="0.3"/>
    <row r="21" spans="1:26" ht="16.5" thickTop="1" thickBot="1" x14ac:dyDescent="0.3">
      <c r="B21" s="33" t="s">
        <v>41</v>
      </c>
      <c r="C21" s="31" t="s">
        <v>43</v>
      </c>
      <c r="D21" s="31" t="s">
        <v>44</v>
      </c>
      <c r="E21" s="30" t="s">
        <v>45</v>
      </c>
      <c r="F21" s="31" t="s">
        <v>52</v>
      </c>
      <c r="G21" s="31"/>
      <c r="H21" s="32" t="s">
        <v>5</v>
      </c>
      <c r="I21" s="18" t="s">
        <v>47</v>
      </c>
      <c r="J21" s="18" t="s">
        <v>48</v>
      </c>
      <c r="K21" s="18" t="s">
        <v>49</v>
      </c>
      <c r="L21" s="18" t="s">
        <v>50</v>
      </c>
      <c r="M21" s="18" t="s">
        <v>51</v>
      </c>
      <c r="O21" s="34" t="s">
        <v>38</v>
      </c>
      <c r="P21" s="31" t="s">
        <v>43</v>
      </c>
      <c r="Q21" s="31" t="s">
        <v>44</v>
      </c>
      <c r="R21" s="30" t="s">
        <v>45</v>
      </c>
      <c r="S21" s="31" t="s">
        <v>52</v>
      </c>
      <c r="T21" s="31"/>
      <c r="U21" s="32" t="s">
        <v>5</v>
      </c>
      <c r="V21" s="22" t="s">
        <v>47</v>
      </c>
      <c r="W21" s="22" t="s">
        <v>48</v>
      </c>
      <c r="X21" s="22" t="s">
        <v>49</v>
      </c>
      <c r="Y21" s="22" t="s">
        <v>50</v>
      </c>
      <c r="Z21" s="22" t="s">
        <v>51</v>
      </c>
    </row>
    <row r="22" spans="1:26" ht="15.75" thickTop="1" x14ac:dyDescent="0.25">
      <c r="B22" s="23" t="s">
        <v>10</v>
      </c>
      <c r="C22" s="28">
        <f>+C30+R30+V30+E61+P61</f>
        <v>79</v>
      </c>
      <c r="D22" s="28">
        <f>+E30+P30+X30+C61+R61</f>
        <v>70</v>
      </c>
      <c r="E22" s="15">
        <f>IF(C22=0,"",+C22/D22)</f>
        <v>1.1285714285714286</v>
      </c>
      <c r="F22" s="28">
        <f t="shared" ref="F22:F27" si="1">RANK(H22,$G$22:$G$27)</f>
        <v>2</v>
      </c>
      <c r="G22" s="35">
        <f>LARGE($H$22:$H$27,1)</f>
        <v>15</v>
      </c>
      <c r="H22" s="24">
        <f>SUM(I22:M22)</f>
        <v>13</v>
      </c>
      <c r="I22" s="21">
        <f>IF($C$30=$E$30,2,IF($C$30&gt;$E$30,3,1))</f>
        <v>3</v>
      </c>
      <c r="J22" s="21">
        <f>IF(P30="","",IF($P$30=$R$30,2,IF($R$30&gt;$P$30,3,1)))</f>
        <v>3</v>
      </c>
      <c r="K22" s="21">
        <f>IF($V$30="","",IF($V$30=$X$30,2,IF($V$30&gt;$X$30,3,1)))</f>
        <v>3</v>
      </c>
      <c r="L22" s="21">
        <f>IF($C$61="","",IF($C$61=$E$61,2,IF($E$61&gt;$C$61,3,1)))</f>
        <v>3</v>
      </c>
      <c r="M22" s="21">
        <f>IF($P$61="","",IF($P$61=$R$61,2,IF($P$61&gt;$R$61,3,1)))</f>
        <v>1</v>
      </c>
      <c r="N22" s="40"/>
      <c r="O22" s="23" t="s">
        <v>42</v>
      </c>
      <c r="P22" s="28">
        <f>+C45+R45+V45+E76+P76</f>
        <v>80</v>
      </c>
      <c r="Q22" s="28">
        <f>+E45+P45+X45+C76+R76+1</f>
        <v>71</v>
      </c>
      <c r="R22" s="15">
        <f>IF(P22=0,"",+P22/Q22)</f>
        <v>1.1267605633802817</v>
      </c>
      <c r="S22" s="28">
        <f t="shared" ref="S22:S27" si="2">RANK(U22,$T$22:$T$27)</f>
        <v>2</v>
      </c>
      <c r="T22" s="37">
        <f>LARGE($U$22:$U$27,1)</f>
        <v>14</v>
      </c>
      <c r="U22" s="24">
        <f t="shared" ref="U22:U27" si="3">SUM(V22:Z22)</f>
        <v>13</v>
      </c>
      <c r="V22" s="22">
        <f>IF($C$45="","",IF($C$45=$E$45,2,IF($C$45&gt;$E$45,3,1)))</f>
        <v>3</v>
      </c>
      <c r="W22" s="22">
        <f>IF($P$45="","",IF($P$45=$R$45,2,IF($R$45&gt;$P$45,3,1)))</f>
        <v>3</v>
      </c>
      <c r="X22" s="22">
        <f>IF($V$45="","",IF($V$45=$X$45,2,IF($V$45&gt;$X$45,3,1)))</f>
        <v>3</v>
      </c>
      <c r="Y22" s="22">
        <f>IF($C$76="","",IF($C$76=$E$76,2,IF($E$76&gt;$C$76,3,1)))</f>
        <v>3</v>
      </c>
      <c r="Z22" s="22">
        <f>IF($P$76="","",IF($P$76=$R$76,2,IF($P$76&gt;$R$76,3,1)))</f>
        <v>1</v>
      </c>
    </row>
    <row r="23" spans="1:26" x14ac:dyDescent="0.25">
      <c r="B23" s="23" t="s">
        <v>80</v>
      </c>
      <c r="C23" s="28">
        <f>+C35+R35+X35+R61+C66</f>
        <v>92</v>
      </c>
      <c r="D23" s="28">
        <f>+E35+P35+V35+E66+P61</f>
        <v>57</v>
      </c>
      <c r="E23" s="15">
        <f t="shared" ref="E23:E27" si="4">IF(C23=0,"",+C23/D23)</f>
        <v>1.6140350877192982</v>
      </c>
      <c r="F23" s="28">
        <f t="shared" si="1"/>
        <v>1</v>
      </c>
      <c r="G23" s="35">
        <f>LARGE($H$22:$H$27,2)</f>
        <v>13</v>
      </c>
      <c r="H23" s="24">
        <f t="shared" ref="H23:H27" si="5">SUM(I23:M23)</f>
        <v>15</v>
      </c>
      <c r="I23" s="21">
        <f>IF($C$35=$E$35,2,IF(C35&gt;$E$35,3,1))</f>
        <v>3</v>
      </c>
      <c r="J23" s="21">
        <f>IF(P35="","",IF($P$35=$R$35,2,IF($R$35&gt;$P$35,3,1)))</f>
        <v>3</v>
      </c>
      <c r="K23" s="21">
        <f>IF($V$35="","",IF($V$35=$X$35,2,IF($X$35&gt;$V$35,3,1)))</f>
        <v>3</v>
      </c>
      <c r="L23" s="21">
        <f>IF($C$66="","",IF($C$66=$E$66,2,IF($C$66&gt;$E$66,3,1)))</f>
        <v>3</v>
      </c>
      <c r="M23" s="21">
        <f>IF($P$61="","",IF($P$61=$R$61,2,IF($P$61&lt;$R$61,3,1)))</f>
        <v>3</v>
      </c>
      <c r="N23" s="40"/>
      <c r="O23" s="23" t="s">
        <v>7</v>
      </c>
      <c r="P23" s="28">
        <f>+C50+R50+X50+C81+R76</f>
        <v>87</v>
      </c>
      <c r="Q23" s="28">
        <f>+E50+P50+V50+E81+P76+1</f>
        <v>64</v>
      </c>
      <c r="R23" s="15">
        <f t="shared" ref="R23:R27" si="6">IF(P23=0,"",+P23/Q23)</f>
        <v>1.359375</v>
      </c>
      <c r="S23" s="28">
        <f t="shared" si="2"/>
        <v>1</v>
      </c>
      <c r="T23" s="37">
        <f>LARGE($U$22:$U$27,2)</f>
        <v>13</v>
      </c>
      <c r="U23" s="24">
        <f t="shared" si="3"/>
        <v>14</v>
      </c>
      <c r="V23" s="22">
        <f>IF($C$50="","",IF($C$50=$E$50,2,IF($C$50&gt;$E$50,3,1)))</f>
        <v>3</v>
      </c>
      <c r="W23" s="22">
        <f>IF($P$50="","",IF($P$50=$R$50,2,IF($R$50&gt;$P$50,3,1)))</f>
        <v>3</v>
      </c>
      <c r="X23" s="22">
        <f>IF($V$50="","",IF($V$50=$X$50,2,IF($X$50&gt;$V$50,3,1)))</f>
        <v>2</v>
      </c>
      <c r="Y23" s="22">
        <f>IF($C$81="","",IF($C$81=$E$81,2,IF($C$81&gt;$E$81,3,1)))</f>
        <v>3</v>
      </c>
      <c r="Z23" s="22">
        <f>IF($P$76="","",IF($P$76=$R$76,2,IF($P$76&lt;$R$76,3,1)))</f>
        <v>3</v>
      </c>
    </row>
    <row r="24" spans="1:26" x14ac:dyDescent="0.25">
      <c r="B24" s="23" t="s">
        <v>22</v>
      </c>
      <c r="C24" s="28">
        <f>+C40+R40+V35+C61+R66</f>
        <v>79</v>
      </c>
      <c r="D24" s="28">
        <f>+E40+P40+X35+E61+P66</f>
        <v>71</v>
      </c>
      <c r="E24" s="15">
        <f t="shared" si="4"/>
        <v>1.1126760563380282</v>
      </c>
      <c r="F24" s="28">
        <f t="shared" si="1"/>
        <v>3</v>
      </c>
      <c r="G24" s="35">
        <f>LARGE($H$22:$H$27,3)</f>
        <v>11</v>
      </c>
      <c r="H24" s="24">
        <f t="shared" si="5"/>
        <v>11</v>
      </c>
      <c r="I24" s="21">
        <f>IF($C$40=$E$40,2,IF($C$40&gt;$E$40,3,1))</f>
        <v>3</v>
      </c>
      <c r="J24" s="21">
        <f>IF($P$40="","",IF($P$40=$R$40,2,IF($R$40&gt;$P$40,3,1)))</f>
        <v>3</v>
      </c>
      <c r="K24" s="21">
        <f>IF($V$35="","",IF($V$35=$X$35,2,IF($X$35&lt;$V$35,3,1)))</f>
        <v>1</v>
      </c>
      <c r="L24" s="21">
        <f>IF($C$61="","",IF($C$61=$E$61,2,IF($E$61&lt;$C$61,3,1)))</f>
        <v>1</v>
      </c>
      <c r="M24" s="21">
        <f>IF($P$66="","",IF($P$66=$R$66,2,IF($R$66&gt;$P$66,3,1)))</f>
        <v>3</v>
      </c>
      <c r="N24" s="40"/>
      <c r="O24" s="23" t="s">
        <v>39</v>
      </c>
      <c r="P24" s="28">
        <f>+C55+R55+V50+C76+R81</f>
        <v>78</v>
      </c>
      <c r="Q24" s="28">
        <f>+E55+P55+X50+E76+P81</f>
        <v>72</v>
      </c>
      <c r="R24" s="15">
        <f t="shared" si="6"/>
        <v>1.0833333333333333</v>
      </c>
      <c r="S24" s="28">
        <f t="shared" si="2"/>
        <v>3</v>
      </c>
      <c r="T24" s="37">
        <f>LARGE($U$22:$U$27,3)</f>
        <v>11</v>
      </c>
      <c r="U24" s="24">
        <f t="shared" si="3"/>
        <v>11</v>
      </c>
      <c r="V24" s="22">
        <f>IF($C$55="","",IF($C$55=$E$55,2,IF($C$55&gt;$E$55,3,1)))</f>
        <v>3</v>
      </c>
      <c r="W24" s="22">
        <f>IF($P$55="","",IF($P$55=$R$55,2,IF($R$55&gt;$P$55,3,1)))</f>
        <v>3</v>
      </c>
      <c r="X24" s="22">
        <f>IF($V$50="","",IF($V$50=$X$50,2,IF($X$50&lt;$V$50,3,1)))</f>
        <v>2</v>
      </c>
      <c r="Y24" s="22">
        <f>IF($C$76="","",IF($C$76=$E$76,2,IF($E$76&lt;$C$76,3,1)))</f>
        <v>1</v>
      </c>
      <c r="Z24" s="22">
        <f>IF($P$81="","",IF($P$81=$R$81,2,IF($R$81&gt;$P$81,3,1)))</f>
        <v>2</v>
      </c>
    </row>
    <row r="25" spans="1:26" x14ac:dyDescent="0.25">
      <c r="B25" s="23" t="s">
        <v>32</v>
      </c>
      <c r="C25" s="28">
        <f>+E40+P35+X30+R71+C71</f>
        <v>71</v>
      </c>
      <c r="D25" s="28">
        <f>+C40+R35+V30+E71+P71</f>
        <v>79</v>
      </c>
      <c r="E25" s="15">
        <f t="shared" si="4"/>
        <v>0.89873417721518989</v>
      </c>
      <c r="F25" s="28">
        <f>RANK(H25,$G$22:$G$27)</f>
        <v>4</v>
      </c>
      <c r="G25" s="35">
        <f>LARGE($H$22:$H$27,4)</f>
        <v>9</v>
      </c>
      <c r="H25" s="24">
        <f t="shared" si="5"/>
        <v>9</v>
      </c>
      <c r="I25" s="21">
        <f>IF($C$40=$E$40,2,IF($C$40&lt;$E$40,3,1))</f>
        <v>1</v>
      </c>
      <c r="J25" s="21">
        <f>IF(P35="","",IF($P$35=$R$35,2,IF($R$35&lt;$P$35,3,1)))</f>
        <v>1</v>
      </c>
      <c r="K25" s="21">
        <f>IF($V$30="","",IF($V$30=$X$30,2,IF($V$30&lt;$X$30,3,1)))</f>
        <v>1</v>
      </c>
      <c r="L25" s="21">
        <f>IF($C$71="","",IF($C$71=$E$71,2,IF($C$71&gt;$E$71,3,1)))</f>
        <v>3</v>
      </c>
      <c r="M25" s="21">
        <f>IF($P$71="","",IF($P$71=$R$71,2,IF($R$71&gt;$P$71,3,1)))</f>
        <v>3</v>
      </c>
      <c r="N25" s="40"/>
      <c r="O25" s="23" t="s">
        <v>87</v>
      </c>
      <c r="P25" s="28">
        <f>+E55+P50+X45+C86+R86</f>
        <v>63</v>
      </c>
      <c r="Q25" s="28">
        <f>+C55+R50+V45+E86+P86</f>
        <v>84</v>
      </c>
      <c r="R25" s="15">
        <f t="shared" si="6"/>
        <v>0.75</v>
      </c>
      <c r="S25" s="28">
        <f t="shared" si="2"/>
        <v>6</v>
      </c>
      <c r="T25" s="37">
        <f>LARGE($U$22:$U$27,4)</f>
        <v>9</v>
      </c>
      <c r="U25" s="24">
        <f t="shared" si="3"/>
        <v>6</v>
      </c>
      <c r="V25" s="22">
        <f>IF($C$55="","",IF($C$55=$E$55,2,IF($C$55&lt;$E$55,3,1)))</f>
        <v>1</v>
      </c>
      <c r="W25" s="22">
        <f>IF($P$50="","",IF($P$50=$R$50,2,IF($R$50&lt;$P$50,3,1)))</f>
        <v>1</v>
      </c>
      <c r="X25" s="22">
        <f>IF($V$45="","",IF($V$45=$X$45,2,IF($V$45&lt;$X$45,3,1)))</f>
        <v>1</v>
      </c>
      <c r="Y25" s="22">
        <f>IF($C$86="","",IF($C$86=$E$86,2,IF($C$86&gt;$E$86,3,1)))</f>
        <v>2</v>
      </c>
      <c r="Z25" s="22">
        <f>IF($P$86="","",IF($P$86=$R$86,2,IF($R$86&gt;$P$86,3,1)))</f>
        <v>1</v>
      </c>
    </row>
    <row r="26" spans="1:26" x14ac:dyDescent="0.25">
      <c r="B26" s="23" t="s">
        <v>28</v>
      </c>
      <c r="C26" s="28">
        <f>+E35+P30+V40+E71+P66</f>
        <v>68</v>
      </c>
      <c r="D26" s="28">
        <f>+C35+R30+X40+C71+R66</f>
        <v>82</v>
      </c>
      <c r="E26" s="15">
        <f t="shared" si="4"/>
        <v>0.82926829268292679</v>
      </c>
      <c r="F26" s="28">
        <f>RANK(H26,$G$22:$G$27)</f>
        <v>5</v>
      </c>
      <c r="G26" s="35">
        <f>LARGE($H$22:$H$27,5)</f>
        <v>7</v>
      </c>
      <c r="H26" s="24">
        <f t="shared" si="5"/>
        <v>7</v>
      </c>
      <c r="I26" s="21">
        <f>IF($C$35=$E$35,2,IF(C38&lt;$E$35,3,1))</f>
        <v>1</v>
      </c>
      <c r="J26" s="21">
        <f>IF(P30="","",IF($P$30=$R$30,2,IF($R$30&lt;$P$30,3,1)))</f>
        <v>1</v>
      </c>
      <c r="K26" s="21">
        <f>IF($V$40="","",IF($V$40=$X$40,2,IF($V$40&gt;$X$40,3,1)))</f>
        <v>3</v>
      </c>
      <c r="L26" s="21">
        <f>IF($C$71="","",IF($C$71=$E$71,2,IF($C$71&lt;$E$71,3,1)))</f>
        <v>1</v>
      </c>
      <c r="M26" s="21">
        <f>IF($P$66="","",IF($P$66=$R$66,2,IF($R$66&lt;$P$66,3,1)))</f>
        <v>1</v>
      </c>
      <c r="N26" s="40"/>
      <c r="O26" s="23" t="s">
        <v>93</v>
      </c>
      <c r="P26" s="28">
        <f>+E50+P45+V55+E86+P81</f>
        <v>74</v>
      </c>
      <c r="Q26" s="28">
        <f>+C50+R45+X55+C86+R81+1</f>
        <v>77</v>
      </c>
      <c r="R26" s="15">
        <f t="shared" si="6"/>
        <v>0.96103896103896103</v>
      </c>
      <c r="S26" s="28">
        <f t="shared" si="2"/>
        <v>4</v>
      </c>
      <c r="T26" s="37">
        <f>LARGE($U$22:$U$27,5)</f>
        <v>7</v>
      </c>
      <c r="U26" s="24">
        <f t="shared" si="3"/>
        <v>9</v>
      </c>
      <c r="V26" s="22">
        <f>IF($C$50="","",IF($C$50=$E$50,2,IF($C$50&lt;$E$50,3,1)))</f>
        <v>1</v>
      </c>
      <c r="W26" s="22">
        <f>IF($P$45="","",IF($P$45=$R$45,2,IF($R$45&lt;$P$45,3,1)))</f>
        <v>1</v>
      </c>
      <c r="X26" s="22">
        <f>IF($V$55="","",IF($V$55=$X$55,2,IF($V$55&gt;$X$55,3,1)))</f>
        <v>3</v>
      </c>
      <c r="Y26" s="22">
        <f>IF($C$86="","",IF($C$86=$E$86,2,IF($C$86&lt;$E$86,3,1)))</f>
        <v>2</v>
      </c>
      <c r="Z26" s="22">
        <f>IF($P$81="","",IF($P$81=$R$81,2,IF($R$81&lt;$P$81,3,1)))</f>
        <v>2</v>
      </c>
    </row>
    <row r="27" spans="1:26" ht="15.75" thickBot="1" x14ac:dyDescent="0.3">
      <c r="B27" s="25" t="s">
        <v>40</v>
      </c>
      <c r="C27" s="29">
        <f>+E30+P40+X40+E66+P71</f>
        <v>60</v>
      </c>
      <c r="D27" s="29">
        <f>+C30+R40+V40+C66+R71</f>
        <v>90</v>
      </c>
      <c r="E27" s="26">
        <f t="shared" si="4"/>
        <v>0.66666666666666663</v>
      </c>
      <c r="F27" s="29">
        <f t="shared" si="1"/>
        <v>6</v>
      </c>
      <c r="G27" s="36">
        <f>LARGE($H$22:$H$27,6)</f>
        <v>5</v>
      </c>
      <c r="H27" s="27">
        <f t="shared" si="5"/>
        <v>5</v>
      </c>
      <c r="I27" s="21">
        <f>IF($C$30=$E$30,2,IF($C$30&lt;$E$30,3,1))</f>
        <v>1</v>
      </c>
      <c r="J27" s="21">
        <f>IF($P$40="","",IF($P$40=$R$40,2,IF($R$40&lt;$P$40,3,1)))</f>
        <v>1</v>
      </c>
      <c r="K27" s="21">
        <f>IF($V$40="","",IF($V$40=$X$40,2,IF($V$40&lt;$X$40,3,1)))</f>
        <v>1</v>
      </c>
      <c r="L27" s="21">
        <f>IF($C$66="","",IF($C$66=$E$66,2,IF($C$66&lt;$E$66,3,1)))</f>
        <v>1</v>
      </c>
      <c r="M27" s="21">
        <f>IF($P$71="","",IF($P$71=$R$71,2,IF($R$71&lt;$P$71,3,1)))</f>
        <v>1</v>
      </c>
      <c r="N27" s="40"/>
      <c r="O27" s="25" t="s">
        <v>35</v>
      </c>
      <c r="P27" s="29">
        <f>+E45+P55+X55+E81+P86</f>
        <v>65</v>
      </c>
      <c r="Q27" s="29">
        <f>+C45+R55+V55+C81+R86</f>
        <v>82</v>
      </c>
      <c r="R27" s="26">
        <f t="shared" si="6"/>
        <v>0.79268292682926833</v>
      </c>
      <c r="S27" s="29">
        <f t="shared" si="2"/>
        <v>5</v>
      </c>
      <c r="T27" s="38">
        <f>LARGE($U$22:$U$27,6)</f>
        <v>6</v>
      </c>
      <c r="U27" s="27">
        <f t="shared" si="3"/>
        <v>7</v>
      </c>
      <c r="V27" s="22">
        <f>IF($C$45="","",IF($C$45=$E$45,2,IF($C$45&lt;$E$45,3,1)))</f>
        <v>1</v>
      </c>
      <c r="W27" s="22">
        <f>IF($P$55="","",IF($P$55=$R$55,2,IF($R$55&lt;$P$55,3,1)))</f>
        <v>1</v>
      </c>
      <c r="X27" s="22">
        <f>IF($V$55="","",IF($V$55=$X$55,2,IF($V$55&lt;$X$55,3,1)))</f>
        <v>1</v>
      </c>
      <c r="Y27" s="22">
        <f>IF($C$81="","",IF($C$81=$E$81,2,IF($C$81&lt;$E$81,3,1)))</f>
        <v>1</v>
      </c>
      <c r="Z27" s="22">
        <f>IF($P$86="","",IF($P$86=$R$86,2,IF($R$86&lt;$P$86,3,1)))</f>
        <v>3</v>
      </c>
    </row>
    <row r="28" spans="1:26" ht="15.75" thickTop="1" x14ac:dyDescent="0.25"/>
    <row r="29" spans="1:26" x14ac:dyDescent="0.25">
      <c r="A29" s="48" t="s">
        <v>13</v>
      </c>
      <c r="B29" s="48"/>
      <c r="C29" s="48"/>
      <c r="D29" s="48"/>
      <c r="E29" s="48"/>
      <c r="N29" s="48" t="s">
        <v>14</v>
      </c>
      <c r="O29" s="48"/>
      <c r="P29" s="48"/>
      <c r="Q29" s="48"/>
      <c r="R29" s="48"/>
      <c r="T29" s="48" t="s">
        <v>15</v>
      </c>
      <c r="U29" s="48"/>
      <c r="V29" s="48"/>
      <c r="W29" s="48"/>
      <c r="X29" s="48"/>
    </row>
    <row r="30" spans="1:26" x14ac:dyDescent="0.25">
      <c r="A30" s="7" t="str">
        <f>B21</f>
        <v>Poule 2</v>
      </c>
      <c r="B30" s="3" t="str">
        <f>B22</f>
        <v>Magny 1</v>
      </c>
      <c r="C30" s="3">
        <v>17</v>
      </c>
      <c r="D30" s="2" t="str">
        <f>B27</f>
        <v>Pontoise-Cergy 2</v>
      </c>
      <c r="E30" s="3">
        <v>13</v>
      </c>
      <c r="N30" s="7" t="str">
        <f>B21</f>
        <v>Poule 2</v>
      </c>
      <c r="O30" s="3" t="str">
        <f>B26</f>
        <v>Sannois 1</v>
      </c>
      <c r="P30" s="3">
        <v>13</v>
      </c>
      <c r="Q30" s="2" t="str">
        <f>B22</f>
        <v>Magny 1</v>
      </c>
      <c r="R30" s="3">
        <v>17</v>
      </c>
      <c r="T30" s="7" t="str">
        <f>B21</f>
        <v>Poule 2</v>
      </c>
      <c r="U30" s="3" t="str">
        <f>B22</f>
        <v>Magny 1</v>
      </c>
      <c r="V30" s="3">
        <v>18</v>
      </c>
      <c r="W30" s="2" t="str">
        <f>B25</f>
        <v>Ezanville Ecouen 1</v>
      </c>
      <c r="X30" s="3">
        <v>12</v>
      </c>
    </row>
    <row r="31" spans="1:26" x14ac:dyDescent="0.25">
      <c r="A31" s="13">
        <v>44839</v>
      </c>
      <c r="B31" t="s">
        <v>8</v>
      </c>
      <c r="C31">
        <f>IF(B31="","",VLOOKUP(B31,Joueurs!$A$2:$B$95,2,FALSE))</f>
        <v>775</v>
      </c>
      <c r="D31" s="1" t="s">
        <v>100</v>
      </c>
      <c r="E31">
        <f>IF(D31="","",VLOOKUP(D31,Joueurs!$A$2:$B$95,2,FALSE))</f>
        <v>674</v>
      </c>
      <c r="N31" s="13">
        <v>44853</v>
      </c>
      <c r="O31" t="s">
        <v>97</v>
      </c>
      <c r="P31">
        <f>IF(O31="","",VLOOKUP(O31,Joueurs!$A$2:$B$95,2,FALSE))</f>
        <v>639</v>
      </c>
      <c r="Q31" s="1" t="s">
        <v>8</v>
      </c>
      <c r="R31">
        <f>IF(Q31="","",VLOOKUP(Q31,Joueurs!$A$2:$B$95,2,FALSE))</f>
        <v>775</v>
      </c>
      <c r="T31" s="13">
        <v>44874</v>
      </c>
      <c r="U31" t="s">
        <v>8</v>
      </c>
      <c r="V31">
        <f>IF(U31="","",VLOOKUP(U31,Joueurs!$A$2:$B$95,2,FALSE))</f>
        <v>775</v>
      </c>
      <c r="W31" s="1" t="s">
        <v>118</v>
      </c>
      <c r="X31">
        <f>IF(W31="","",VLOOKUP(W31,Joueurs!$A$2:$B$95,2,FALSE))</f>
        <v>630</v>
      </c>
    </row>
    <row r="32" spans="1:26" x14ac:dyDescent="0.25">
      <c r="B32" t="s">
        <v>55</v>
      </c>
      <c r="C32">
        <f>IF(B32="","",VLOOKUP(B32,Joueurs!$A$2:$B$95,2,FALSE))</f>
        <v>625</v>
      </c>
      <c r="D32" s="1" t="s">
        <v>101</v>
      </c>
      <c r="E32">
        <f>IF(D32="","",VLOOKUP(D32,Joueurs!$A$2:$B$95,2,FALSE))</f>
        <v>539</v>
      </c>
      <c r="O32" t="s">
        <v>99</v>
      </c>
      <c r="P32">
        <f>IF(O32="","",VLOOKUP(O32,Joueurs!$A$2:$B$95,2,FALSE))</f>
        <v>500</v>
      </c>
      <c r="Q32" s="1" t="s">
        <v>55</v>
      </c>
      <c r="R32">
        <f>IF(Q32="","",VLOOKUP(Q32,Joueurs!$A$2:$B$95,2,FALSE))</f>
        <v>625</v>
      </c>
      <c r="U32" t="s">
        <v>55</v>
      </c>
      <c r="V32">
        <f>IF(U32="","",VLOOKUP(U32,Joueurs!$A$2:$B$95,2,FALSE))</f>
        <v>625</v>
      </c>
      <c r="W32" s="44" t="s">
        <v>113</v>
      </c>
      <c r="X32">
        <f>IF(W32="","",VLOOKUP(W32,Joueurs!$A$2:$B$95,2,FALSE))</f>
        <v>638</v>
      </c>
    </row>
    <row r="33" spans="1:24" x14ac:dyDescent="0.25">
      <c r="B33" t="s">
        <v>106</v>
      </c>
      <c r="C33">
        <f>IF(B33="","",VLOOKUP(B33,Joueurs!$A$2:$B$95,2,FALSE))</f>
        <v>500</v>
      </c>
      <c r="D33" s="1" t="s">
        <v>102</v>
      </c>
      <c r="E33">
        <f>IF(D33="","",VLOOKUP(D33,Joueurs!$A$2:$B$95,2,FALSE))</f>
        <v>500</v>
      </c>
      <c r="O33" t="s">
        <v>54</v>
      </c>
      <c r="P33">
        <f>IF(O33="","",VLOOKUP(O33,Joueurs!$A$2:$B$95,2,FALSE))</f>
        <v>718</v>
      </c>
      <c r="Q33" s="1" t="s">
        <v>79</v>
      </c>
      <c r="R33">
        <f>IF(Q33="","",VLOOKUP(Q33,Joueurs!$A$2:$B$95,2,FALSE))</f>
        <v>538</v>
      </c>
      <c r="U33" t="s">
        <v>46</v>
      </c>
      <c r="V33">
        <f>IF(U33="","",VLOOKUP(U33,Joueurs!$A$2:$B$95,2,FALSE))</f>
        <v>500</v>
      </c>
      <c r="W33" s="1" t="s">
        <v>119</v>
      </c>
      <c r="X33">
        <f>IF(W33="","",VLOOKUP(W33,Joueurs!$A$2:$B$95,2,FALSE))</f>
        <v>500</v>
      </c>
    </row>
    <row r="35" spans="1:24" x14ac:dyDescent="0.25">
      <c r="B35" s="3" t="str">
        <f>B23</f>
        <v>Chambly 1</v>
      </c>
      <c r="C35" s="3">
        <v>18</v>
      </c>
      <c r="D35" s="2" t="str">
        <f>B26</f>
        <v>Sannois 1</v>
      </c>
      <c r="E35" s="3">
        <v>12</v>
      </c>
      <c r="O35" s="3" t="str">
        <f>B25</f>
        <v>Ezanville Ecouen 1</v>
      </c>
      <c r="P35" s="3">
        <v>11</v>
      </c>
      <c r="Q35" s="2" t="str">
        <f>B23</f>
        <v>Chambly 1</v>
      </c>
      <c r="R35" s="3">
        <v>19</v>
      </c>
      <c r="U35" s="3" t="str">
        <f>B24</f>
        <v>St Leu 1</v>
      </c>
      <c r="V35" s="3">
        <v>13</v>
      </c>
      <c r="W35" s="2" t="str">
        <f>B23</f>
        <v>Chambly 1</v>
      </c>
      <c r="X35" s="3">
        <v>17</v>
      </c>
    </row>
    <row r="36" spans="1:24" x14ac:dyDescent="0.25">
      <c r="B36" t="s">
        <v>84</v>
      </c>
      <c r="C36">
        <f>IF(B36="","",VLOOKUP(B36,Joueurs!$A$2:$B$95,2,FALSE))</f>
        <v>553</v>
      </c>
      <c r="D36" s="1" t="s">
        <v>54</v>
      </c>
      <c r="E36">
        <f>IF(D36="","",VLOOKUP(D36,Joueurs!$A$2:$B$95,2,FALSE))</f>
        <v>718</v>
      </c>
      <c r="O36" t="s">
        <v>118</v>
      </c>
      <c r="P36">
        <f>IF(O36="","",VLOOKUP(O36,Joueurs!$A$2:$B$95,2,FALSE))</f>
        <v>630</v>
      </c>
      <c r="Q36" s="1" t="s">
        <v>83</v>
      </c>
      <c r="R36">
        <f>IF(Q36="","",VLOOKUP(Q36,Joueurs!$A$2:$B$95,2,FALSE))</f>
        <v>677</v>
      </c>
      <c r="U36" s="14" t="s">
        <v>34</v>
      </c>
      <c r="V36">
        <f>IF(U36="","",VLOOKUP(U36,Joueurs!$A$2:$B$95,2,FALSE))</f>
        <v>741</v>
      </c>
      <c r="W36" s="1" t="s">
        <v>81</v>
      </c>
      <c r="X36">
        <f>IF(W36="","",VLOOKUP(W36,Joueurs!$A$2:$B$95,2,FALSE))</f>
        <v>817</v>
      </c>
    </row>
    <row r="37" spans="1:24" x14ac:dyDescent="0.25">
      <c r="B37" t="s">
        <v>83</v>
      </c>
      <c r="C37">
        <f>IF(B37="","",VLOOKUP(B37,Joueurs!$A$2:$B$95,2,FALSE))</f>
        <v>677</v>
      </c>
      <c r="D37" s="1" t="s">
        <v>97</v>
      </c>
      <c r="E37">
        <f>IF(D37="","",VLOOKUP(D37,Joueurs!$A$2:$B$95,2,FALSE))</f>
        <v>639</v>
      </c>
      <c r="O37" s="44" t="s">
        <v>113</v>
      </c>
      <c r="P37">
        <f>IF(O37="","",VLOOKUP(O37,Joueurs!$A$2:$B$95,2,FALSE))</f>
        <v>638</v>
      </c>
      <c r="Q37" s="1" t="s">
        <v>84</v>
      </c>
      <c r="R37">
        <f>IF(Q37="","",VLOOKUP(Q37,Joueurs!$A$2:$B$95,2,FALSE))</f>
        <v>553</v>
      </c>
      <c r="U37" s="14" t="s">
        <v>30</v>
      </c>
      <c r="V37">
        <f>IF(U37="","",VLOOKUP(U37,Joueurs!$A$2:$B$95,2,FALSE))</f>
        <v>652</v>
      </c>
      <c r="W37" s="1" t="s">
        <v>84</v>
      </c>
      <c r="X37">
        <f>IF(W37="","",VLOOKUP(W37,Joueurs!$A$2:$B$95,2,FALSE))</f>
        <v>553</v>
      </c>
    </row>
    <row r="38" spans="1:24" x14ac:dyDescent="0.25">
      <c r="B38" t="s">
        <v>82</v>
      </c>
      <c r="C38">
        <f>IF(B38="","",VLOOKUP(B38,Joueurs!$A$2:$B$95,2,FALSE))</f>
        <v>679</v>
      </c>
      <c r="D38" s="1" t="s">
        <v>107</v>
      </c>
      <c r="E38">
        <f>IF(D38="","",VLOOKUP(D38,Joueurs!$A$2:$B$95,2,FALSE))</f>
        <v>500</v>
      </c>
      <c r="O38" t="s">
        <v>37</v>
      </c>
      <c r="P38">
        <f>IF(O38="","",VLOOKUP(O38,Joueurs!$A$2:$B$95,2,FALSE))</f>
        <v>505</v>
      </c>
      <c r="Q38" s="1" t="s">
        <v>82</v>
      </c>
      <c r="R38">
        <f>IF(Q38="","",VLOOKUP(Q38,Joueurs!$A$2:$B$95,2,FALSE))</f>
        <v>679</v>
      </c>
      <c r="U38" s="14" t="s">
        <v>31</v>
      </c>
      <c r="V38">
        <f>IF(U38="","",VLOOKUP(U38,Joueurs!$A$2:$B$95,2,FALSE))</f>
        <v>542</v>
      </c>
      <c r="W38" s="1" t="s">
        <v>82</v>
      </c>
      <c r="X38">
        <f>IF(W38="","",VLOOKUP(W38,Joueurs!$A$2:$B$95,2,FALSE))</f>
        <v>679</v>
      </c>
    </row>
    <row r="40" spans="1:24" x14ac:dyDescent="0.25">
      <c r="B40" s="3" t="str">
        <f>B24</f>
        <v>St Leu 1</v>
      </c>
      <c r="C40" s="3">
        <v>16</v>
      </c>
      <c r="D40" s="2" t="str">
        <f>B25</f>
        <v>Ezanville Ecouen 1</v>
      </c>
      <c r="E40" s="3">
        <v>14</v>
      </c>
      <c r="O40" s="3" t="str">
        <f>B27</f>
        <v>Pontoise-Cergy 2</v>
      </c>
      <c r="P40" s="3">
        <v>12</v>
      </c>
      <c r="Q40" s="2" t="str">
        <f>B24</f>
        <v>St Leu 1</v>
      </c>
      <c r="R40" s="3">
        <v>18</v>
      </c>
      <c r="U40" s="3" t="str">
        <f>B26</f>
        <v>Sannois 1</v>
      </c>
      <c r="V40" s="3">
        <v>17</v>
      </c>
      <c r="W40" s="2" t="str">
        <f>B27</f>
        <v>Pontoise-Cergy 2</v>
      </c>
      <c r="X40" s="3">
        <v>13</v>
      </c>
    </row>
    <row r="41" spans="1:24" x14ac:dyDescent="0.25">
      <c r="B41" t="s">
        <v>34</v>
      </c>
      <c r="C41">
        <f>IF(B41="","",VLOOKUP(B41,Joueurs!$A$2:$B$95,2,FALSE))</f>
        <v>741</v>
      </c>
      <c r="D41" s="1" t="s">
        <v>20</v>
      </c>
      <c r="E41">
        <f>IF(D41="","",VLOOKUP(D41,Joueurs!$A$2:$B$95,2,FALSE))</f>
        <v>774</v>
      </c>
      <c r="O41" t="s">
        <v>101</v>
      </c>
      <c r="P41">
        <f>IF(O41="","",VLOOKUP(O41,Joueurs!$A$2:$B$95,2,FALSE))</f>
        <v>539</v>
      </c>
      <c r="Q41" s="1" t="s">
        <v>34</v>
      </c>
      <c r="R41">
        <f>IF(Q41="","",VLOOKUP(Q41,Joueurs!$A$2:$B$95,2,FALSE))</f>
        <v>741</v>
      </c>
      <c r="U41" s="14" t="s">
        <v>97</v>
      </c>
      <c r="V41">
        <f>IF(U41="","",VLOOKUP(U41,Joueurs!$A$2:$B$95,2,FALSE))</f>
        <v>639</v>
      </c>
      <c r="W41" s="1" t="s">
        <v>100</v>
      </c>
      <c r="X41">
        <f>IF(W41="","",VLOOKUP(W41,Joueurs!$A$2:$B$95,2,FALSE))</f>
        <v>674</v>
      </c>
    </row>
    <row r="42" spans="1:24" x14ac:dyDescent="0.25">
      <c r="B42" t="s">
        <v>30</v>
      </c>
      <c r="C42">
        <f>IF(B42="","",VLOOKUP(B42,Joueurs!$A$2:$B$95,2,FALSE))</f>
        <v>652</v>
      </c>
      <c r="D42" s="1" t="s">
        <v>118</v>
      </c>
      <c r="E42">
        <f>IF(D42="","",VLOOKUP(D42,Joueurs!$A$2:$B$95,2,FALSE))</f>
        <v>630</v>
      </c>
      <c r="O42" t="s">
        <v>102</v>
      </c>
      <c r="P42">
        <f>IF(O42="","",VLOOKUP(O42,Joueurs!$A$2:$B$95,2,FALSE))</f>
        <v>500</v>
      </c>
      <c r="Q42" s="1" t="s">
        <v>116</v>
      </c>
      <c r="R42">
        <f>IF(Q42="","",VLOOKUP(Q42,Joueurs!$A$2:$B$95,2,FALSE))</f>
        <v>529</v>
      </c>
      <c r="U42" t="s">
        <v>107</v>
      </c>
      <c r="V42">
        <f>IF(U42="","",VLOOKUP(U42,Joueurs!$A$2:$B$95,2,FALSE))</f>
        <v>500</v>
      </c>
      <c r="W42" s="1" t="s">
        <v>101</v>
      </c>
      <c r="X42">
        <f>IF(W42="","",VLOOKUP(W42,Joueurs!$A$2:$B$95,2,FALSE))</f>
        <v>539</v>
      </c>
    </row>
    <row r="43" spans="1:24" x14ac:dyDescent="0.25">
      <c r="B43" t="s">
        <v>31</v>
      </c>
      <c r="C43">
        <f>IF(B43="","",VLOOKUP(B43,Joueurs!$A$2:$B$95,2,FALSE))</f>
        <v>542</v>
      </c>
      <c r="D43" s="1" t="s">
        <v>37</v>
      </c>
      <c r="E43">
        <f>IF(D43="","",VLOOKUP(D43,Joueurs!$A$2:$B$95,2,FALSE))</f>
        <v>505</v>
      </c>
      <c r="O43" t="s">
        <v>115</v>
      </c>
      <c r="P43">
        <f>IF(O43="","",VLOOKUP(O43,Joueurs!$A$2:$B$95,2,FALSE))</f>
        <v>500</v>
      </c>
      <c r="Q43" s="1" t="s">
        <v>117</v>
      </c>
      <c r="R43">
        <f>IF(Q43="","",VLOOKUP(Q43,Joueurs!$A$2:$B$95,2,FALSE))</f>
        <v>500</v>
      </c>
      <c r="U43" s="14" t="s">
        <v>99</v>
      </c>
      <c r="V43">
        <f>IF(U43="","",VLOOKUP(U43,Joueurs!$A$2:$B$95,2,FALSE))</f>
        <v>500</v>
      </c>
      <c r="W43" s="1" t="s">
        <v>115</v>
      </c>
      <c r="X43">
        <f>IF(W43="","",VLOOKUP(W43,Joueurs!$A$2:$B$95,2,FALSE))</f>
        <v>500</v>
      </c>
    </row>
    <row r="45" spans="1:24" x14ac:dyDescent="0.25">
      <c r="A45" s="16" t="str">
        <f>O21</f>
        <v>Poule 1</v>
      </c>
      <c r="B45" s="3" t="str">
        <f>O22</f>
        <v>Auvers 1</v>
      </c>
      <c r="C45" s="3">
        <v>16</v>
      </c>
      <c r="D45" s="2" t="str">
        <f>O27</f>
        <v>Taverny 1</v>
      </c>
      <c r="E45" s="3">
        <v>14</v>
      </c>
      <c r="N45" s="16" t="str">
        <f>O21</f>
        <v>Poule 1</v>
      </c>
      <c r="O45" s="3" t="str">
        <f>O26</f>
        <v>Beauchamp 1</v>
      </c>
      <c r="P45" s="3">
        <v>13</v>
      </c>
      <c r="Q45" s="2" t="str">
        <f>O22</f>
        <v>Auvers 1</v>
      </c>
      <c r="R45" s="3">
        <v>17</v>
      </c>
      <c r="T45" s="16" t="str">
        <f>O21</f>
        <v>Poule 1</v>
      </c>
      <c r="U45" s="3" t="str">
        <f>O22</f>
        <v>Auvers 1</v>
      </c>
      <c r="V45" s="3">
        <v>18</v>
      </c>
      <c r="W45" s="2" t="str">
        <f>O25</f>
        <v>Mery 1</v>
      </c>
      <c r="X45" s="3">
        <v>12</v>
      </c>
    </row>
    <row r="46" spans="1:24" x14ac:dyDescent="0.25">
      <c r="A46" s="13">
        <f>A31</f>
        <v>44839</v>
      </c>
      <c r="B46" t="s">
        <v>56</v>
      </c>
      <c r="C46">
        <f>IF(B46="","",VLOOKUP(B46,Joueurs!$A$2:$B$95,2,FALSE))</f>
        <v>742</v>
      </c>
      <c r="D46" s="1" t="s">
        <v>104</v>
      </c>
      <c r="E46">
        <f>IF(D46="","",VLOOKUP(D46,Joueurs!$A$2:$B$95,2,FALSE))</f>
        <v>639</v>
      </c>
      <c r="N46" s="13">
        <f>N31</f>
        <v>44853</v>
      </c>
      <c r="O46" t="s">
        <v>95</v>
      </c>
      <c r="P46">
        <f>IF(O46="","",VLOOKUP(O46,Joueurs!$A$2:$B$95,2,FALSE))</f>
        <v>571</v>
      </c>
      <c r="Q46" s="1" t="s">
        <v>108</v>
      </c>
      <c r="R46">
        <f>IF(Q46="","",VLOOKUP(Q46,Joueurs!$A$2:$B$95,2,FALSE))</f>
        <v>693</v>
      </c>
      <c r="T46" s="13">
        <f>T31</f>
        <v>44874</v>
      </c>
      <c r="U46" s="14" t="s">
        <v>56</v>
      </c>
      <c r="V46">
        <f>IF(U46="","",VLOOKUP(U46,Joueurs!$A$2:$B$95,2,FALSE))</f>
        <v>742</v>
      </c>
      <c r="W46" s="1" t="s">
        <v>88</v>
      </c>
      <c r="X46">
        <f>IF(W46="","",VLOOKUP(W46,Joueurs!$A$2:$B$95,2,FALSE))</f>
        <v>764</v>
      </c>
    </row>
    <row r="47" spans="1:24" x14ac:dyDescent="0.25">
      <c r="B47" t="s">
        <v>108</v>
      </c>
      <c r="C47">
        <f>IF(B47="","",VLOOKUP(B47,Joueurs!$A$2:$B$95,2,FALSE))</f>
        <v>693</v>
      </c>
      <c r="D47" s="1" t="s">
        <v>36</v>
      </c>
      <c r="E47">
        <f>IF(D47="","",VLOOKUP(D47,Joueurs!$A$2:$B$95,2,FALSE))</f>
        <v>500</v>
      </c>
      <c r="O47" t="s">
        <v>94</v>
      </c>
      <c r="P47">
        <f>IF(O47="","",VLOOKUP(O47,Joueurs!$A$2:$B$95,2,FALSE))</f>
        <v>635</v>
      </c>
      <c r="Q47" s="1" t="s">
        <v>56</v>
      </c>
      <c r="R47">
        <f>IF(Q47="","",VLOOKUP(Q47,Joueurs!$A$2:$B$95,2,FALSE))</f>
        <v>742</v>
      </c>
      <c r="U47" s="14" t="s">
        <v>108</v>
      </c>
      <c r="V47">
        <f>IF(U47="","",VLOOKUP(U47,Joueurs!$A$2:$B$95,2,FALSE))</f>
        <v>693</v>
      </c>
      <c r="W47" s="43" t="s">
        <v>120</v>
      </c>
      <c r="X47">
        <f>IF(W47="","",VLOOKUP(W47,Joueurs!$A$2:$B$95,2,FALSE))</f>
        <v>722</v>
      </c>
    </row>
    <row r="48" spans="1:24" x14ac:dyDescent="0.25">
      <c r="B48" t="s">
        <v>109</v>
      </c>
      <c r="C48">
        <f>IF(B48="","",VLOOKUP(B48,Joueurs!$A$2:$B$95,2,FALSE))</f>
        <v>596</v>
      </c>
      <c r="D48" s="1" t="s">
        <v>105</v>
      </c>
      <c r="E48">
        <f>IF(D48="","",VLOOKUP(D48,Joueurs!$A$2:$B$95,2,FALSE))</f>
        <v>574</v>
      </c>
      <c r="O48" t="s">
        <v>110</v>
      </c>
      <c r="P48">
        <f>IF(O48="","",VLOOKUP(O48,Joueurs!$A$2:$B$95,2,FALSE))</f>
        <v>500</v>
      </c>
      <c r="Q48" s="1" t="s">
        <v>114</v>
      </c>
      <c r="R48">
        <f>IF(Q48="","",VLOOKUP(Q48,Joueurs!$A$2:$B$95,2,FALSE))</f>
        <v>606</v>
      </c>
      <c r="U48" s="14" t="s">
        <v>109</v>
      </c>
      <c r="V48">
        <f>IF(U48="","",VLOOKUP(U48,Joueurs!$A$2:$B$95,2,FALSE))</f>
        <v>596</v>
      </c>
      <c r="W48" s="1" t="s">
        <v>112</v>
      </c>
      <c r="X48">
        <f>IF(W48="","",VLOOKUP(W48,Joueurs!$A$2:$B$95,2,FALSE))</f>
        <v>500</v>
      </c>
    </row>
    <row r="49" spans="1:24" x14ac:dyDescent="0.25">
      <c r="U49" s="14"/>
      <c r="W49" s="15"/>
    </row>
    <row r="50" spans="1:24" x14ac:dyDescent="0.25">
      <c r="B50" s="3" t="str">
        <f>O23</f>
        <v>Domont 1</v>
      </c>
      <c r="C50" s="3">
        <v>16</v>
      </c>
      <c r="D50" s="2" t="str">
        <f>O26</f>
        <v>Beauchamp 1</v>
      </c>
      <c r="E50" s="3">
        <v>14</v>
      </c>
      <c r="O50" s="3" t="str">
        <f>O25</f>
        <v>Mery 1</v>
      </c>
      <c r="P50" s="3">
        <v>10</v>
      </c>
      <c r="Q50" s="2" t="str">
        <f>O23</f>
        <v>Domont 1</v>
      </c>
      <c r="R50" s="3">
        <v>20</v>
      </c>
      <c r="U50" s="3" t="str">
        <f>O24</f>
        <v>Pontoise-Cergy 1</v>
      </c>
      <c r="V50" s="3">
        <v>15</v>
      </c>
      <c r="W50" s="2" t="str">
        <f>O23</f>
        <v>Domont 1</v>
      </c>
      <c r="X50" s="3">
        <v>15</v>
      </c>
    </row>
    <row r="51" spans="1:24" x14ac:dyDescent="0.25">
      <c r="B51" t="s">
        <v>53</v>
      </c>
      <c r="C51">
        <f>IF(B51="","",VLOOKUP(B51,Joueurs!$A$2:$B$95,2,FALSE))</f>
        <v>677</v>
      </c>
      <c r="D51" s="1" t="s">
        <v>94</v>
      </c>
      <c r="E51">
        <f>IF(D51="","",VLOOKUP(D51,Joueurs!$A$2:$B$95,2,FALSE))</f>
        <v>635</v>
      </c>
      <c r="O51" t="s">
        <v>90</v>
      </c>
      <c r="P51">
        <f>IF(O51="","",VLOOKUP(O51,Joueurs!$A$2:$B$95,2,FALSE))</f>
        <v>583</v>
      </c>
      <c r="Q51" s="1" t="s">
        <v>53</v>
      </c>
      <c r="R51">
        <f>IF(Q51="","",VLOOKUP(Q51,Joueurs!$A$2:$B$95,2,FALSE))</f>
        <v>677</v>
      </c>
      <c r="U51" s="14" t="s">
        <v>85</v>
      </c>
      <c r="V51">
        <f>IF(U51="","",VLOOKUP(U51,Joueurs!$A$2:$B$95,2,FALSE))</f>
        <v>636</v>
      </c>
      <c r="W51" s="1" t="s">
        <v>53</v>
      </c>
      <c r="X51">
        <f>IF(W51="","",VLOOKUP(W51,Joueurs!$A$2:$B$95,2,FALSE))</f>
        <v>677</v>
      </c>
    </row>
    <row r="52" spans="1:24" x14ac:dyDescent="0.25">
      <c r="B52" t="s">
        <v>29</v>
      </c>
      <c r="C52">
        <f>IF(B52="","",VLOOKUP(B52,Joueurs!$A$2:$B$95,2,FALSE))</f>
        <v>618</v>
      </c>
      <c r="D52" s="1" t="s">
        <v>110</v>
      </c>
      <c r="E52">
        <f>IF(D52="","",VLOOKUP(D52,Joueurs!$A$2:$B$95,2,FALSE))</f>
        <v>500</v>
      </c>
      <c r="O52" t="s">
        <v>112</v>
      </c>
      <c r="P52">
        <f>IF(O52="","",VLOOKUP(O52,Joueurs!$A$2:$B$95,2,FALSE))</f>
        <v>500</v>
      </c>
      <c r="Q52" s="1" t="s">
        <v>29</v>
      </c>
      <c r="R52">
        <f>IF(Q52="","",VLOOKUP(Q52,Joueurs!$A$2:$B$95,2,FALSE))</f>
        <v>618</v>
      </c>
      <c r="U52" s="14" t="s">
        <v>86</v>
      </c>
      <c r="V52">
        <f>IF(U52="","",VLOOKUP(U52,Joueurs!$A$2:$B$95,2,FALSE))</f>
        <v>692</v>
      </c>
      <c r="W52" s="1" t="s">
        <v>29</v>
      </c>
      <c r="X52">
        <f>IF(W52="","",VLOOKUP(W52,Joueurs!$A$2:$B$95,2,FALSE))</f>
        <v>618</v>
      </c>
    </row>
    <row r="53" spans="1:24" x14ac:dyDescent="0.25">
      <c r="B53" t="s">
        <v>23</v>
      </c>
      <c r="C53">
        <f>IF(B53="","",VLOOKUP(B53,Joueurs!$A$2:$B$95,2,FALSE))</f>
        <v>771</v>
      </c>
      <c r="D53" s="1" t="s">
        <v>95</v>
      </c>
      <c r="E53">
        <f>IF(D53="","",VLOOKUP(D53,Joueurs!$A$2:$B$95,2,FALSE))</f>
        <v>571</v>
      </c>
      <c r="O53" t="s">
        <v>91</v>
      </c>
      <c r="P53">
        <f>IF(O53="","",VLOOKUP(O53,Joueurs!$A$2:$B$95,2,FALSE))</f>
        <v>500</v>
      </c>
      <c r="Q53" s="1" t="s">
        <v>23</v>
      </c>
      <c r="R53">
        <f>IF(Q53="","",VLOOKUP(Q53,Joueurs!$A$2:$B$95,2,FALSE))</f>
        <v>771</v>
      </c>
      <c r="U53" s="14" t="s">
        <v>121</v>
      </c>
      <c r="V53">
        <f>IF(U53="","",VLOOKUP(U53,Joueurs!$A$2:$B$95,2,FALSE))</f>
        <v>634</v>
      </c>
      <c r="W53" s="1" t="s">
        <v>23</v>
      </c>
      <c r="X53">
        <f>IF(W53="","",VLOOKUP(W53,Joueurs!$A$2:$B$95,2,FALSE))</f>
        <v>771</v>
      </c>
    </row>
    <row r="54" spans="1:24" x14ac:dyDescent="0.25">
      <c r="D54" s="15"/>
      <c r="Q54" s="15"/>
      <c r="U54" s="14"/>
      <c r="W54" s="15"/>
    </row>
    <row r="55" spans="1:24" x14ac:dyDescent="0.25">
      <c r="B55" s="3" t="str">
        <f>O24</f>
        <v>Pontoise-Cergy 1</v>
      </c>
      <c r="C55" s="3">
        <v>17</v>
      </c>
      <c r="D55" s="2" t="str">
        <f>O25</f>
        <v>Mery 1</v>
      </c>
      <c r="E55" s="3">
        <v>13</v>
      </c>
      <c r="O55" s="3" t="str">
        <f>O27</f>
        <v>Taverny 1</v>
      </c>
      <c r="P55" s="3">
        <v>12</v>
      </c>
      <c r="Q55" s="2" t="str">
        <f>O24</f>
        <v>Pontoise-Cergy 1</v>
      </c>
      <c r="R55" s="3">
        <v>18</v>
      </c>
      <c r="U55" s="3" t="str">
        <f>O26</f>
        <v>Beauchamp 1</v>
      </c>
      <c r="V55" s="3">
        <v>17</v>
      </c>
      <c r="W55" s="2" t="str">
        <f>O27</f>
        <v>Taverny 1</v>
      </c>
      <c r="X55" s="3">
        <v>13</v>
      </c>
    </row>
    <row r="56" spans="1:24" x14ac:dyDescent="0.25">
      <c r="B56" t="s">
        <v>85</v>
      </c>
      <c r="C56">
        <f>IF(B56="","",VLOOKUP(B56,Joueurs!$A$2:$B$95,2,FALSE))</f>
        <v>636</v>
      </c>
      <c r="D56" s="1" t="s">
        <v>90</v>
      </c>
      <c r="E56">
        <f>IF(D56="","",VLOOKUP(D56,Joueurs!$A$2:$B$95,2,FALSE))</f>
        <v>583</v>
      </c>
      <c r="O56" t="s">
        <v>104</v>
      </c>
      <c r="P56">
        <f>IF(O56="","",VLOOKUP(O56,Joueurs!$A$2:$B$95,2,FALSE))</f>
        <v>639</v>
      </c>
      <c r="Q56" s="1" t="s">
        <v>85</v>
      </c>
      <c r="R56">
        <f>IF(Q56="","",VLOOKUP(Q56,Joueurs!$A$2:$B$95,2,FALSE))</f>
        <v>636</v>
      </c>
      <c r="U56" s="14" t="s">
        <v>94</v>
      </c>
      <c r="V56">
        <f>IF(U56="","",VLOOKUP(U56,Joueurs!$A$2:$B$95,2,FALSE))</f>
        <v>635</v>
      </c>
      <c r="W56" s="1" t="s">
        <v>105</v>
      </c>
      <c r="X56">
        <f>IF(W56="","",VLOOKUP(W56,Joueurs!$A$2:$B$95,2,FALSE))</f>
        <v>574</v>
      </c>
    </row>
    <row r="57" spans="1:24" x14ac:dyDescent="0.25">
      <c r="B57" t="s">
        <v>25</v>
      </c>
      <c r="C57">
        <f>IF(B57="","",VLOOKUP(B57,Joueurs!$A$2:$B$95,2,FALSE))</f>
        <v>650</v>
      </c>
      <c r="D57" s="1" t="s">
        <v>88</v>
      </c>
      <c r="E57">
        <f>IF(D57="","",VLOOKUP(D57,Joueurs!$A$2:$B$95,2,FALSE))</f>
        <v>764</v>
      </c>
      <c r="O57" t="s">
        <v>36</v>
      </c>
      <c r="P57">
        <f>IF(O57="","",VLOOKUP(O57,Joueurs!$A$2:$B$95,2,FALSE))</f>
        <v>500</v>
      </c>
      <c r="Q57" s="1" t="s">
        <v>25</v>
      </c>
      <c r="R57">
        <f>IF(Q57="","",VLOOKUP(Q57,Joueurs!$A$2:$B$95,2,FALSE))</f>
        <v>650</v>
      </c>
      <c r="U57" s="14" t="s">
        <v>110</v>
      </c>
      <c r="V57">
        <f>IF(U57="","",VLOOKUP(U57,Joueurs!$A$2:$B$95,2,FALSE))</f>
        <v>500</v>
      </c>
      <c r="W57" s="1" t="s">
        <v>104</v>
      </c>
      <c r="X57">
        <f>IF(W57="","",VLOOKUP(W57,Joueurs!$A$2:$B$95,2,FALSE))</f>
        <v>639</v>
      </c>
    </row>
    <row r="58" spans="1:24" x14ac:dyDescent="0.25">
      <c r="B58" t="s">
        <v>111</v>
      </c>
      <c r="C58">
        <f>IF(B58="","",VLOOKUP(B58,Joueurs!$A$2:$B$95,2,FALSE))</f>
        <v>506</v>
      </c>
      <c r="D58" s="1" t="s">
        <v>112</v>
      </c>
      <c r="E58">
        <f>IF(D58="","",VLOOKUP(D58,Joueurs!$A$2:$B$95,2,FALSE))</f>
        <v>500</v>
      </c>
      <c r="O58" t="s">
        <v>105</v>
      </c>
      <c r="P58">
        <f>IF(O58="","",VLOOKUP(O58,Joueurs!$A$2:$B$95,2,FALSE))</f>
        <v>574</v>
      </c>
      <c r="Q58" s="1" t="s">
        <v>111</v>
      </c>
      <c r="R58">
        <f>IF(Q58="","",VLOOKUP(Q58,Joueurs!$A$2:$B$95,2,FALSE))</f>
        <v>506</v>
      </c>
      <c r="U58" s="14" t="s">
        <v>95</v>
      </c>
      <c r="V58">
        <f>IF(U58="","",VLOOKUP(U58,Joueurs!$A$2:$B$95,2,FALSE))</f>
        <v>571</v>
      </c>
      <c r="W58" s="1" t="s">
        <v>57</v>
      </c>
      <c r="X58">
        <f>IF(W58="","",VLOOKUP(W58,Joueurs!$A$2:$B$95,2,FALSE))</f>
        <v>500</v>
      </c>
    </row>
    <row r="59" spans="1:24" x14ac:dyDescent="0.25">
      <c r="D59" s="15"/>
      <c r="U59" s="14"/>
      <c r="W59" s="15"/>
    </row>
    <row r="60" spans="1:24" ht="23.25" x14ac:dyDescent="0.35">
      <c r="A60" s="48" t="s">
        <v>16</v>
      </c>
      <c r="B60" s="48"/>
      <c r="C60" s="48"/>
      <c r="D60" s="48"/>
      <c r="E60" s="48"/>
      <c r="N60" s="48" t="s">
        <v>17</v>
      </c>
      <c r="O60" s="48"/>
      <c r="P60" s="48"/>
      <c r="Q60" s="48"/>
      <c r="R60" s="48"/>
      <c r="T60" s="47" t="s">
        <v>58</v>
      </c>
      <c r="U60" s="47"/>
      <c r="V60" s="47"/>
      <c r="W60" s="47"/>
      <c r="X60" s="47"/>
    </row>
    <row r="61" spans="1:24" x14ac:dyDescent="0.25">
      <c r="A61" s="7" t="str">
        <f>B21</f>
        <v>Poule 2</v>
      </c>
      <c r="B61" s="3" t="str">
        <f>B24</f>
        <v>St Leu 1</v>
      </c>
      <c r="C61" s="3">
        <v>14</v>
      </c>
      <c r="D61" s="2" t="str">
        <f>B22</f>
        <v>Magny 1</v>
      </c>
      <c r="E61" s="3">
        <v>16</v>
      </c>
      <c r="N61" s="7" t="str">
        <f>B21</f>
        <v>Poule 2</v>
      </c>
      <c r="O61" s="3" t="str">
        <f>B22</f>
        <v>Magny 1</v>
      </c>
      <c r="P61" s="3">
        <v>11</v>
      </c>
      <c r="Q61" s="2" t="str">
        <f>B23</f>
        <v>Chambly 1</v>
      </c>
      <c r="R61" s="3">
        <v>18</v>
      </c>
      <c r="T61" s="17"/>
      <c r="U61" s="3" t="str">
        <f>INDEX($O$22:$O$27,MATCH(2,$S$22:$S$27,0))</f>
        <v>Auvers 1</v>
      </c>
      <c r="V61" s="51">
        <v>15.385</v>
      </c>
      <c r="W61" s="3" t="str">
        <f>INDEX($B$22:$B$27,MATCH(1,$F$22:$F$27,0))</f>
        <v>Chambly 1</v>
      </c>
      <c r="X61" s="3">
        <v>15.375999999999999</v>
      </c>
    </row>
    <row r="62" spans="1:24" x14ac:dyDescent="0.25">
      <c r="A62" s="13">
        <v>44888</v>
      </c>
      <c r="B62" s="14" t="s">
        <v>30</v>
      </c>
      <c r="C62">
        <f>IF(B62="","",VLOOKUP(B62,Joueurs!$A$2:$B$95,2,FALSE))</f>
        <v>652</v>
      </c>
      <c r="D62" s="1" t="s">
        <v>8</v>
      </c>
      <c r="E62">
        <f>IF(D62="","",VLOOKUP(D62,Joueurs!$A$2:$B$95,2,FALSE))</f>
        <v>775</v>
      </c>
      <c r="N62" s="13">
        <v>44902</v>
      </c>
      <c r="O62" s="43" t="s">
        <v>9</v>
      </c>
      <c r="P62">
        <f>IF(O62="","",VLOOKUP(O62,Joueurs!$A$2:$B$95,2,FALSE))</f>
        <v>908</v>
      </c>
      <c r="Q62" s="1" t="s">
        <v>84</v>
      </c>
      <c r="R62">
        <f>IF(Q62="","",VLOOKUP(Q62,Joueurs!$A$2:$B$95,2,FALSE))</f>
        <v>553</v>
      </c>
      <c r="T62" s="13">
        <v>44951</v>
      </c>
      <c r="U62" s="14" t="s">
        <v>108</v>
      </c>
      <c r="V62" s="52">
        <f>IF(U62="","",VLOOKUP(U62,Joueurs!$A$2:$B$95,2,FALSE))</f>
        <v>693</v>
      </c>
      <c r="W62" s="14" t="s">
        <v>83</v>
      </c>
      <c r="X62">
        <f>IF(W62="","",VLOOKUP(W62,Joueurs!$A$2:$B$95,2,FALSE))</f>
        <v>677</v>
      </c>
    </row>
    <row r="63" spans="1:24" x14ac:dyDescent="0.25">
      <c r="B63" s="14" t="s">
        <v>122</v>
      </c>
      <c r="C63">
        <f>IF(B63="","",VLOOKUP(B63,Joueurs!$A$2:$B$95,2,FALSE))</f>
        <v>500</v>
      </c>
      <c r="D63" s="1" t="s">
        <v>9</v>
      </c>
      <c r="E63">
        <f>IF(D63="","",VLOOKUP(D63,Joueurs!$A$2:$B$95,2,FALSE))</f>
        <v>908</v>
      </c>
      <c r="O63" s="14" t="s">
        <v>55</v>
      </c>
      <c r="P63">
        <f>IF(O63="","",VLOOKUP(O63,Joueurs!$A$2:$B$95,2,FALSE))</f>
        <v>625</v>
      </c>
      <c r="Q63" s="1" t="s">
        <v>81</v>
      </c>
      <c r="R63">
        <f>IF(Q63="","",VLOOKUP(Q63,Joueurs!$A$2:$B$95,2,FALSE))</f>
        <v>817</v>
      </c>
      <c r="T63" s="14"/>
      <c r="U63" s="14" t="s">
        <v>56</v>
      </c>
      <c r="V63" s="52">
        <f>IF(U63="","",VLOOKUP(U63,Joueurs!$A$2:$B$95,2,FALSE))</f>
        <v>742</v>
      </c>
      <c r="W63" s="14" t="s">
        <v>84</v>
      </c>
      <c r="X63">
        <f>IF(W63="","",VLOOKUP(W63,Joueurs!$A$2:$B$95,2,FALSE))</f>
        <v>553</v>
      </c>
    </row>
    <row r="64" spans="1:24" x14ac:dyDescent="0.25">
      <c r="B64" s="14" t="s">
        <v>31</v>
      </c>
      <c r="C64">
        <f>IF(B64="","",VLOOKUP(B64,Joueurs!$A$2:$B$95,2,FALSE))</f>
        <v>542</v>
      </c>
      <c r="D64" s="1" t="s">
        <v>106</v>
      </c>
      <c r="E64">
        <f>IF(D64="","",VLOOKUP(D64,Joueurs!$A$2:$B$95,2,FALSE))</f>
        <v>500</v>
      </c>
      <c r="O64" s="14" t="s">
        <v>8</v>
      </c>
      <c r="P64">
        <f>IF(O64="","",VLOOKUP(O64,Joueurs!$A$2:$B$95,2,FALSE))</f>
        <v>775</v>
      </c>
      <c r="Q64" s="1" t="s">
        <v>82</v>
      </c>
      <c r="R64">
        <f>IF(Q64="","",VLOOKUP(Q64,Joueurs!$A$2:$B$95,2,FALSE))</f>
        <v>679</v>
      </c>
      <c r="T64" s="14"/>
      <c r="U64" s="14" t="s">
        <v>109</v>
      </c>
      <c r="V64" s="52">
        <f>IF(U64="","",VLOOKUP(U64,Joueurs!$A$2:$B$95,2,FALSE))</f>
        <v>596</v>
      </c>
      <c r="W64" s="14" t="s">
        <v>82</v>
      </c>
      <c r="X64">
        <f>IF(W64="","",VLOOKUP(W64,Joueurs!$A$2:$B$95,2,FALSE))</f>
        <v>679</v>
      </c>
    </row>
    <row r="65" spans="1:24" x14ac:dyDescent="0.25">
      <c r="T65" s="14"/>
      <c r="U65" s="14"/>
    </row>
    <row r="66" spans="1:24" x14ac:dyDescent="0.25">
      <c r="B66" s="3" t="str">
        <f>B23</f>
        <v>Chambly 1</v>
      </c>
      <c r="C66" s="3">
        <v>20</v>
      </c>
      <c r="D66" s="2" t="str">
        <f>B27</f>
        <v>Pontoise-Cergy 2</v>
      </c>
      <c r="E66" s="3">
        <v>10</v>
      </c>
      <c r="O66" s="3" t="str">
        <f>B26</f>
        <v>Sannois 1</v>
      </c>
      <c r="P66" s="3">
        <v>12</v>
      </c>
      <c r="Q66" s="2" t="str">
        <f>B24</f>
        <v>St Leu 1</v>
      </c>
      <c r="R66" s="3">
        <v>18</v>
      </c>
      <c r="T66" s="14"/>
      <c r="U66" s="3" t="str">
        <f>INDEX($O$22:$O$27,MATCH(1,$S$22:$S$27,0))</f>
        <v>Domont 1</v>
      </c>
      <c r="V66" s="3">
        <v>17</v>
      </c>
      <c r="W66" s="3" t="str">
        <f>INDEX($B$22:$B$27,MATCH(2,$F$22:$F$27,0))</f>
        <v>Magny 1</v>
      </c>
      <c r="X66" s="3">
        <v>13</v>
      </c>
    </row>
    <row r="67" spans="1:24" x14ac:dyDescent="0.25">
      <c r="B67" s="14" t="s">
        <v>81</v>
      </c>
      <c r="C67">
        <f>IF(B67="","",VLOOKUP(B67,Joueurs!$A$2:$B$95,2,FALSE))</f>
        <v>817</v>
      </c>
      <c r="D67" s="1" t="s">
        <v>101</v>
      </c>
      <c r="E67">
        <f>IF(D67="","",VLOOKUP(D67,Joueurs!$A$2:$B$95,2,FALSE))</f>
        <v>539</v>
      </c>
      <c r="O67" s="14" t="s">
        <v>54</v>
      </c>
      <c r="P67">
        <f>IF(O67="","",VLOOKUP(O67,Joueurs!$A$2:$B$95,2,FALSE))</f>
        <v>718</v>
      </c>
      <c r="Q67" s="1" t="s">
        <v>34</v>
      </c>
      <c r="R67">
        <f>IF(Q67="","",VLOOKUP(Q67,Joueurs!$A$2:$B$95,2,FALSE))</f>
        <v>741</v>
      </c>
      <c r="T67" s="14"/>
      <c r="U67" s="14" t="s">
        <v>127</v>
      </c>
      <c r="V67">
        <f>IF(U67="","",VLOOKUP(U67,Joueurs!$A$2:$B$95,2,FALSE))</f>
        <v>628</v>
      </c>
      <c r="W67" s="1" t="s">
        <v>79</v>
      </c>
      <c r="X67">
        <f>IF(W67="","",VLOOKUP(W67,Joueurs!$A$2:$B$95,2,FALSE))</f>
        <v>538</v>
      </c>
    </row>
    <row r="68" spans="1:24" x14ac:dyDescent="0.25">
      <c r="B68" s="14" t="s">
        <v>83</v>
      </c>
      <c r="C68">
        <f>IF(B68="","",VLOOKUP(B68,Joueurs!$A$2:$B$95,2,FALSE))</f>
        <v>677</v>
      </c>
      <c r="D68" s="1" t="s">
        <v>102</v>
      </c>
      <c r="E68">
        <f>IF(D68="","",VLOOKUP(D68,Joueurs!$A$2:$B$95,2,FALSE))</f>
        <v>500</v>
      </c>
      <c r="O68" s="14" t="s">
        <v>97</v>
      </c>
      <c r="P68">
        <f>IF(O68="","",VLOOKUP(O68,Joueurs!$A$2:$B$95,2,FALSE))</f>
        <v>639</v>
      </c>
      <c r="Q68" s="1" t="s">
        <v>30</v>
      </c>
      <c r="R68">
        <f>IF(Q68="","",VLOOKUP(Q68,Joueurs!$A$2:$B$95,2,FALSE))</f>
        <v>652</v>
      </c>
      <c r="T68" s="14"/>
      <c r="U68" s="14" t="s">
        <v>23</v>
      </c>
      <c r="V68">
        <f>IF(U68="","",VLOOKUP(U68,Joueurs!$A$2:$B$95,2,FALSE))</f>
        <v>771</v>
      </c>
      <c r="W68" s="1" t="s">
        <v>55</v>
      </c>
      <c r="X68">
        <f>IF(W68="","",VLOOKUP(W68,Joueurs!$A$2:$B$95,2,FALSE))</f>
        <v>625</v>
      </c>
    </row>
    <row r="69" spans="1:24" x14ac:dyDescent="0.25">
      <c r="B69" s="14" t="s">
        <v>82</v>
      </c>
      <c r="C69">
        <f>IF(B69="","",VLOOKUP(B69,Joueurs!$A$2:$B$95,2,FALSE))</f>
        <v>679</v>
      </c>
      <c r="D69" s="1" t="s">
        <v>115</v>
      </c>
      <c r="E69">
        <f>IF(D69="","",VLOOKUP(D69,Joueurs!$A$2:$B$95,2,FALSE))</f>
        <v>500</v>
      </c>
      <c r="O69" s="14" t="s">
        <v>107</v>
      </c>
      <c r="P69">
        <f>IF(O69="","",VLOOKUP(O69,Joueurs!$A$2:$B$95,2,FALSE))</f>
        <v>500</v>
      </c>
      <c r="Q69" s="1" t="s">
        <v>31</v>
      </c>
      <c r="R69">
        <f>IF(Q69="","",VLOOKUP(Q69,Joueurs!$A$2:$B$95,2,FALSE))</f>
        <v>542</v>
      </c>
      <c r="T69" s="14"/>
      <c r="U69" s="14" t="s">
        <v>29</v>
      </c>
      <c r="V69">
        <f>IF(U69="","",VLOOKUP(U69,Joueurs!$A$2:$B$95,2,FALSE))</f>
        <v>618</v>
      </c>
      <c r="W69" s="1" t="s">
        <v>8</v>
      </c>
      <c r="X69">
        <f>IF(W69="","",VLOOKUP(W69,Joueurs!$A$2:$B$95,2,FALSE))</f>
        <v>775</v>
      </c>
    </row>
    <row r="70" spans="1:24" x14ac:dyDescent="0.25">
      <c r="B70" s="14"/>
      <c r="D70" s="15"/>
      <c r="O70" s="14"/>
      <c r="Q70" s="15"/>
      <c r="T70" s="14"/>
      <c r="U70" s="14"/>
      <c r="V70" s="14"/>
      <c r="W70" s="14"/>
      <c r="X70" s="14"/>
    </row>
    <row r="71" spans="1:24" ht="23.25" x14ac:dyDescent="0.35">
      <c r="B71" s="3" t="str">
        <f>B25</f>
        <v>Ezanville Ecouen 1</v>
      </c>
      <c r="C71" s="3">
        <v>16</v>
      </c>
      <c r="D71" s="2" t="str">
        <f>B26</f>
        <v>Sannois 1</v>
      </c>
      <c r="E71" s="3">
        <v>14</v>
      </c>
      <c r="O71" s="3" t="str">
        <f>B27</f>
        <v>Pontoise-Cergy 2</v>
      </c>
      <c r="P71" s="3">
        <v>12</v>
      </c>
      <c r="Q71" s="2" t="str">
        <f>B25</f>
        <v>Ezanville Ecouen 1</v>
      </c>
      <c r="R71" s="3">
        <v>18</v>
      </c>
      <c r="T71" s="47" t="s">
        <v>59</v>
      </c>
      <c r="U71" s="47"/>
      <c r="V71" s="47"/>
      <c r="W71" s="47"/>
      <c r="X71" s="47"/>
    </row>
    <row r="72" spans="1:24" x14ac:dyDescent="0.25">
      <c r="B72" s="14" t="s">
        <v>37</v>
      </c>
      <c r="C72">
        <f>IF(B72="","",VLOOKUP(B72,Joueurs!$A$2:$B$95,2,FALSE))</f>
        <v>505</v>
      </c>
      <c r="D72" s="1" t="s">
        <v>97</v>
      </c>
      <c r="E72">
        <f>IF(D72="","",VLOOKUP(D72,Joueurs!$A$2:$B$95,2,FALSE))</f>
        <v>639</v>
      </c>
      <c r="O72" s="14" t="s">
        <v>102</v>
      </c>
      <c r="P72">
        <f>IF(O72="","",VLOOKUP(O72,Joueurs!$A$2:$B$95,2,FALSE))</f>
        <v>500</v>
      </c>
      <c r="Q72" s="44" t="s">
        <v>113</v>
      </c>
      <c r="R72">
        <f>IF(Q72="","",VLOOKUP(Q72,Joueurs!$A$2:$B$95,2,FALSE))</f>
        <v>638</v>
      </c>
      <c r="T72" s="14"/>
      <c r="U72" s="3" t="str">
        <f>IF($V$61="","",IF($V$61&gt;$X$61,$U$61,$W$61))</f>
        <v>Auvers 1</v>
      </c>
      <c r="V72" s="3"/>
      <c r="W72" s="3" t="str">
        <f>IF($V$66="","",IF($V$66&gt;$X$66,$U$66,$W$66))</f>
        <v>Domont 1</v>
      </c>
      <c r="X72" s="3"/>
    </row>
    <row r="73" spans="1:24" x14ac:dyDescent="0.25">
      <c r="B73" s="14" t="s">
        <v>118</v>
      </c>
      <c r="C73">
        <f>IF(B73="","",VLOOKUP(B73,Joueurs!$A$2:$B$95,2,FALSE))</f>
        <v>630</v>
      </c>
      <c r="D73" s="1" t="s">
        <v>107</v>
      </c>
      <c r="E73">
        <f>IF(D73="","",VLOOKUP(D73,Joueurs!$A$2:$B$95,2,FALSE))</f>
        <v>500</v>
      </c>
      <c r="O73" s="14" t="s">
        <v>124</v>
      </c>
      <c r="P73">
        <f>IF(O73="","",VLOOKUP(O73,Joueurs!$A$2:$B$95,2,FALSE))</f>
        <v>500</v>
      </c>
      <c r="Q73" s="1" t="s">
        <v>118</v>
      </c>
      <c r="R73">
        <f>IF(Q73="","",VLOOKUP(Q73,Joueurs!$A$2:$B$95,2,FALSE))</f>
        <v>630</v>
      </c>
      <c r="T73" s="13">
        <v>44993</v>
      </c>
      <c r="U73" s="14"/>
      <c r="V73" t="str">
        <f>IF(U73="","",VLOOKUP(U73,Joueurs!$A$2:$B$95,2,FALSE))</f>
        <v/>
      </c>
      <c r="W73" s="1"/>
      <c r="X73" t="str">
        <f>IF(W73="","",VLOOKUP(W73,Joueurs!$A$2:$B$95,2,FALSE))</f>
        <v/>
      </c>
    </row>
    <row r="74" spans="1:24" x14ac:dyDescent="0.25">
      <c r="B74" s="43" t="s">
        <v>123</v>
      </c>
      <c r="C74">
        <f>IF(B74="","",VLOOKUP(B74,Joueurs!$A$2:$B$95,2,FALSE))</f>
        <v>554</v>
      </c>
      <c r="D74" s="1" t="s">
        <v>99</v>
      </c>
      <c r="E74">
        <f>IF(D74="","",VLOOKUP(D74,Joueurs!$A$2:$B$95,2,FALSE))</f>
        <v>500</v>
      </c>
      <c r="O74" s="14" t="s">
        <v>101</v>
      </c>
      <c r="P74">
        <f>IF(O74="","",VLOOKUP(O74,Joueurs!$A$2:$B$95,2,FALSE))</f>
        <v>539</v>
      </c>
      <c r="Q74" s="1" t="s">
        <v>37</v>
      </c>
      <c r="R74">
        <f>IF(Q74="","",VLOOKUP(Q74,Joueurs!$A$2:$B$95,2,FALSE))</f>
        <v>505</v>
      </c>
      <c r="T74" s="14"/>
      <c r="U74" s="14"/>
      <c r="V74" t="str">
        <f>IF(U74="","",VLOOKUP(U74,Joueurs!$A$2:$B$95,2,FALSE))</f>
        <v/>
      </c>
      <c r="W74" s="1"/>
      <c r="X74" t="str">
        <f>IF(W74="","",VLOOKUP(W74,Joueurs!$A$2:$B$95,2,FALSE))</f>
        <v/>
      </c>
    </row>
    <row r="75" spans="1:24" x14ac:dyDescent="0.25">
      <c r="O75" s="14"/>
      <c r="P75" s="15"/>
      <c r="Q75" s="15"/>
      <c r="T75" s="14"/>
      <c r="U75" s="14"/>
      <c r="V75" t="str">
        <f>IF(U75="","",VLOOKUP(U75,Joueurs!$A$2:$B$95,2,FALSE))</f>
        <v/>
      </c>
      <c r="W75" s="1"/>
      <c r="X75" t="str">
        <f>IF(W75="","",VLOOKUP(W75,Joueurs!$A$2:$B$95,2,FALSE))</f>
        <v/>
      </c>
    </row>
    <row r="76" spans="1:24" x14ac:dyDescent="0.25">
      <c r="A76" s="16" t="str">
        <f>O21</f>
        <v>Poule 1</v>
      </c>
      <c r="B76" s="3" t="str">
        <f>O24</f>
        <v>Pontoise-Cergy 1</v>
      </c>
      <c r="C76" s="3">
        <v>13</v>
      </c>
      <c r="D76" s="2" t="str">
        <f>O22</f>
        <v>Auvers 1</v>
      </c>
      <c r="E76" s="3">
        <v>17</v>
      </c>
      <c r="N76" s="16" t="str">
        <f>O21</f>
        <v>Poule 1</v>
      </c>
      <c r="O76" s="3" t="str">
        <f>O22</f>
        <v>Auvers 1</v>
      </c>
      <c r="P76" s="3">
        <v>12</v>
      </c>
      <c r="Q76" s="2" t="str">
        <f>O23</f>
        <v>Domont 1</v>
      </c>
      <c r="R76" s="3">
        <v>18</v>
      </c>
      <c r="T76" s="14"/>
      <c r="U76" s="14"/>
      <c r="V76" s="14"/>
      <c r="W76" s="14"/>
      <c r="X76" s="14"/>
    </row>
    <row r="77" spans="1:24" x14ac:dyDescent="0.25">
      <c r="A77" s="13">
        <f>A62</f>
        <v>44888</v>
      </c>
      <c r="B77" s="14" t="s">
        <v>85</v>
      </c>
      <c r="C77">
        <f>IF(B77="","",VLOOKUP(B77,Joueurs!$A$2:$B$95,2,FALSE))</f>
        <v>636</v>
      </c>
      <c r="D77" s="1" t="s">
        <v>108</v>
      </c>
      <c r="E77">
        <f>IF(D77="","",VLOOKUP(D77,Joueurs!$A$2:$B$95,2,FALSE))</f>
        <v>693</v>
      </c>
      <c r="N77" s="13">
        <f>N62</f>
        <v>44902</v>
      </c>
      <c r="O77" s="39" t="s">
        <v>108</v>
      </c>
      <c r="P77">
        <f>IF(O77="","",VLOOKUP(O77,Joueurs!$A$2:$B$95,2,FALSE))</f>
        <v>693</v>
      </c>
      <c r="Q77" s="44" t="s">
        <v>125</v>
      </c>
      <c r="R77">
        <f>IF(Q77="","",VLOOKUP(Q77,Joueurs!$A$2:$B$95,2,FALSE))</f>
        <v>785</v>
      </c>
      <c r="T77" s="45" t="s">
        <v>60</v>
      </c>
      <c r="U77" s="45"/>
      <c r="V77" s="45"/>
      <c r="W77" s="45"/>
      <c r="X77" s="45"/>
    </row>
    <row r="78" spans="1:24" x14ac:dyDescent="0.25">
      <c r="B78" s="14" t="s">
        <v>86</v>
      </c>
      <c r="C78">
        <f>IF(B78="","",VLOOKUP(B78,Joueurs!$A$2:$B$95,2,FALSE))</f>
        <v>692</v>
      </c>
      <c r="D78" s="1" t="s">
        <v>56</v>
      </c>
      <c r="E78">
        <f>IF(D78="","",VLOOKUP(D78,Joueurs!$A$2:$B$95,2,FALSE))</f>
        <v>742</v>
      </c>
      <c r="O78" s="15" t="s">
        <v>114</v>
      </c>
      <c r="P78">
        <f>IF(O78="","",VLOOKUP(O78,Joueurs!$A$2:$B$95,2,FALSE))</f>
        <v>606</v>
      </c>
      <c r="Q78" s="1" t="s">
        <v>53</v>
      </c>
      <c r="R78">
        <f>IF(Q78="","",VLOOKUP(Q78,Joueurs!$A$2:$B$95,2,FALSE))</f>
        <v>677</v>
      </c>
      <c r="T78" s="14"/>
      <c r="U78" s="3" t="str">
        <f>IF($V$61="","",IF($V$61&lt;$X$61,$U$61,$W$61))</f>
        <v>Chambly 1</v>
      </c>
      <c r="V78" s="3"/>
      <c r="W78" s="3" t="str">
        <f>IF($V$66="","",IF($V$66&lt;$X$66,$U$66,$W$66))</f>
        <v>Magny 1</v>
      </c>
      <c r="X78" s="3"/>
    </row>
    <row r="79" spans="1:24" x14ac:dyDescent="0.25">
      <c r="B79" s="14" t="s">
        <v>111</v>
      </c>
      <c r="C79">
        <f>IF(B79="","",VLOOKUP(B79,Joueurs!$A$2:$B$95,2,FALSE))</f>
        <v>506</v>
      </c>
      <c r="D79" s="1" t="s">
        <v>109</v>
      </c>
      <c r="E79">
        <f>IF(D79="","",VLOOKUP(D79,Joueurs!$A$2:$B$95,2,FALSE))</f>
        <v>596</v>
      </c>
      <c r="O79" s="15" t="s">
        <v>56</v>
      </c>
      <c r="P79">
        <f>IF(O79="","",VLOOKUP(O79,Joueurs!$A$2:$B$95,2,FALSE))</f>
        <v>742</v>
      </c>
      <c r="Q79" s="1" t="s">
        <v>23</v>
      </c>
      <c r="R79">
        <f>IF(Q79="","",VLOOKUP(Q79,Joueurs!$A$2:$B$95,2,FALSE))</f>
        <v>771</v>
      </c>
      <c r="T79" s="13">
        <f>T73</f>
        <v>44993</v>
      </c>
      <c r="U79" s="14"/>
      <c r="V79" t="str">
        <f>IF(U79="","",VLOOKUP(U79,Joueurs!$A$2:$B$95,2,FALSE))</f>
        <v/>
      </c>
      <c r="W79" s="1"/>
      <c r="X79" t="str">
        <f>IF(W79="","",VLOOKUP(W79,Joueurs!$A$2:$B$95,2,FALSE))</f>
        <v/>
      </c>
    </row>
    <row r="80" spans="1:24" x14ac:dyDescent="0.25">
      <c r="T80" s="14"/>
      <c r="U80" s="14"/>
      <c r="V80" t="str">
        <f>IF(U80="","",VLOOKUP(U80,Joueurs!$A$2:$B$95,2,FALSE))</f>
        <v/>
      </c>
      <c r="W80" s="1"/>
      <c r="X80" t="str">
        <f>IF(W80="","",VLOOKUP(W80,Joueurs!$A$2:$B$95,2,FALSE))</f>
        <v/>
      </c>
    </row>
    <row r="81" spans="1:30" x14ac:dyDescent="0.25">
      <c r="B81" s="3" t="str">
        <f>O23</f>
        <v>Domont 1</v>
      </c>
      <c r="C81" s="3">
        <v>18</v>
      </c>
      <c r="D81" s="2" t="str">
        <f>O27</f>
        <v>Taverny 1</v>
      </c>
      <c r="E81" s="3">
        <v>12</v>
      </c>
      <c r="O81" s="3" t="str">
        <f>O26</f>
        <v>Beauchamp 1</v>
      </c>
      <c r="P81" s="3">
        <v>15</v>
      </c>
      <c r="Q81" s="2" t="str">
        <f>O24</f>
        <v>Pontoise-Cergy 1</v>
      </c>
      <c r="R81" s="3">
        <v>15</v>
      </c>
      <c r="T81" s="14"/>
      <c r="U81" s="14"/>
      <c r="V81" t="str">
        <f>IF(U81="","",VLOOKUP(U81,Joueurs!$A$2:$B$95,2,FALSE))</f>
        <v/>
      </c>
      <c r="W81" s="1"/>
      <c r="X81" t="str">
        <f>IF(W81="","",VLOOKUP(W81,Joueurs!$A$2:$B$95,2,FALSE))</f>
        <v/>
      </c>
    </row>
    <row r="82" spans="1:30" ht="23.25" x14ac:dyDescent="0.35">
      <c r="B82" s="14" t="s">
        <v>53</v>
      </c>
      <c r="C82">
        <f>IF(B82="","",VLOOKUP(B82,Joueurs!$A$2:$B$95,2,FALSE))</f>
        <v>677</v>
      </c>
      <c r="D82" s="1" t="s">
        <v>104</v>
      </c>
      <c r="E82">
        <f>IF(D82="","",VLOOKUP(D82,Joueurs!$A$2:$B$95,2,FALSE))</f>
        <v>639</v>
      </c>
      <c r="O82" s="14" t="s">
        <v>95</v>
      </c>
      <c r="P82">
        <f>IF(O82="","",VLOOKUP(O82,Joueurs!$A$2:$B$95,2,FALSE))</f>
        <v>571</v>
      </c>
      <c r="Q82" s="1" t="s">
        <v>86</v>
      </c>
      <c r="R82">
        <f>IF(Q82="","",VLOOKUP(Q82,Joueurs!$A$2:$B$95,2,FALSE))</f>
        <v>692</v>
      </c>
      <c r="T82" s="47" t="s">
        <v>128</v>
      </c>
      <c r="U82" s="47"/>
      <c r="V82" s="47"/>
      <c r="W82" s="47"/>
      <c r="X82" s="47"/>
      <c r="Z82" s="47" t="s">
        <v>131</v>
      </c>
      <c r="AA82" s="47"/>
      <c r="AB82" s="47"/>
      <c r="AC82" s="47"/>
      <c r="AD82" s="47"/>
    </row>
    <row r="83" spans="1:30" x14ac:dyDescent="0.25">
      <c r="B83" s="14" t="s">
        <v>29</v>
      </c>
      <c r="C83">
        <f>IF(B83="","",VLOOKUP(B83,Joueurs!$A$2:$B$95,2,FALSE))</f>
        <v>618</v>
      </c>
      <c r="D83" s="1" t="s">
        <v>105</v>
      </c>
      <c r="E83">
        <f>IF(D83="","",VLOOKUP(D83,Joueurs!$A$2:$B$95,2,FALSE))</f>
        <v>574</v>
      </c>
      <c r="O83" s="14" t="s">
        <v>94</v>
      </c>
      <c r="P83">
        <f>IF(O83="","",VLOOKUP(O83,Joueurs!$A$2:$B$95,2,FALSE))</f>
        <v>635</v>
      </c>
      <c r="Q83" s="1" t="s">
        <v>111</v>
      </c>
      <c r="R83">
        <f>IF(Q83="","",VLOOKUP(Q83,Joueurs!$A$2:$B$95,2,FALSE))</f>
        <v>506</v>
      </c>
      <c r="T83" s="17"/>
      <c r="U83" s="3" t="str">
        <f>INDEX($O$22:$O$27,MATCH(3,$S$22:$S$27,0))</f>
        <v>Pontoise-Cergy 1</v>
      </c>
      <c r="V83" s="51">
        <v>10</v>
      </c>
      <c r="W83" s="3" t="str">
        <f>INDEX($B$22:$B$27,MATCH(4,$F$22:$F$27,0))</f>
        <v>Ezanville Ecouen 1</v>
      </c>
      <c r="X83" s="3">
        <v>15.375999999999999</v>
      </c>
      <c r="Z83" s="17"/>
      <c r="AA83" s="3" t="str">
        <f>INDEX($O$22:$O$27,MATCH(5,$S$22:$S$27,0))</f>
        <v>Taverny 1</v>
      </c>
      <c r="AB83" s="51">
        <v>0</v>
      </c>
      <c r="AC83" s="3" t="str">
        <f>INDEX($B$22:$B$27,MATCH(6,$F$22:$F$27,0))</f>
        <v>Pontoise-Cergy 2</v>
      </c>
      <c r="AD83" s="3">
        <v>1</v>
      </c>
    </row>
    <row r="84" spans="1:30" x14ac:dyDescent="0.25">
      <c r="B84" s="14" t="s">
        <v>23</v>
      </c>
      <c r="C84">
        <f>IF(B84="","",VLOOKUP(B84,Joueurs!$A$2:$B$95,2,FALSE))</f>
        <v>771</v>
      </c>
      <c r="D84" s="1" t="s">
        <v>57</v>
      </c>
      <c r="E84">
        <f>IF(D84="","",VLOOKUP(D84,Joueurs!$A$2:$B$95,2,FALSE))</f>
        <v>500</v>
      </c>
      <c r="O84" s="14" t="s">
        <v>110</v>
      </c>
      <c r="P84">
        <f>IF(O84="","",VLOOKUP(O84,Joueurs!$A$2:$B$95,2,FALSE))</f>
        <v>500</v>
      </c>
      <c r="Q84" s="1" t="s">
        <v>126</v>
      </c>
      <c r="R84">
        <f>IF(Q84="","",VLOOKUP(Q84,Joueurs!$A$2:$B$95,2,FALSE))</f>
        <v>500</v>
      </c>
      <c r="T84" s="13">
        <v>44951</v>
      </c>
      <c r="U84" s="14" t="s">
        <v>85</v>
      </c>
      <c r="V84" s="52">
        <f>IF(U84="","",VLOOKUP(U84,Joueurs!$A$2:$B$95,2,FALSE))</f>
        <v>636</v>
      </c>
      <c r="W84" s="44" t="s">
        <v>113</v>
      </c>
      <c r="X84">
        <f>IF(W84="","",VLOOKUP(W84,Joueurs!$A$2:$B$95,2,FALSE))</f>
        <v>638</v>
      </c>
      <c r="Z84" s="13">
        <v>44951</v>
      </c>
      <c r="AA84" s="14"/>
      <c r="AB84" t="str">
        <f>IF(AA84="","",VLOOKUP(AA84,Joueurs!$A$2:$B$95,2,FALSE))</f>
        <v/>
      </c>
      <c r="AC84" s="1"/>
      <c r="AD84" t="str">
        <f>IF(AC84="","",VLOOKUP(AC84,Joueurs!$A$2:$B$95,2,FALSE))</f>
        <v/>
      </c>
    </row>
    <row r="85" spans="1:30" x14ac:dyDescent="0.25">
      <c r="B85" s="14"/>
      <c r="D85" s="15"/>
      <c r="O85" s="14"/>
      <c r="Q85" s="15"/>
      <c r="T85" s="14"/>
      <c r="U85" s="14" t="s">
        <v>25</v>
      </c>
      <c r="V85" s="52">
        <f>IF(U85="","",VLOOKUP(U85,Joueurs!$A$2:$B$95,2,FALSE))</f>
        <v>650</v>
      </c>
      <c r="W85" s="14" t="s">
        <v>118</v>
      </c>
      <c r="X85">
        <f>IF(W85="","",VLOOKUP(W85,Joueurs!$A$2:$B$95,2,FALSE))</f>
        <v>630</v>
      </c>
      <c r="Z85" s="14"/>
      <c r="AA85" s="14"/>
      <c r="AB85" t="str">
        <f>IF(AA85="","",VLOOKUP(AA85,Joueurs!$A$2:$B$95,2,FALSE))</f>
        <v/>
      </c>
      <c r="AC85" s="1"/>
      <c r="AD85" t="str">
        <f>IF(AC85="","",VLOOKUP(AC85,Joueurs!$A$2:$B$95,2,FALSE))</f>
        <v/>
      </c>
    </row>
    <row r="86" spans="1:30" x14ac:dyDescent="0.25">
      <c r="B86" s="3" t="str">
        <f>O25</f>
        <v>Mery 1</v>
      </c>
      <c r="C86" s="3">
        <v>15</v>
      </c>
      <c r="D86" s="2" t="str">
        <f>O26</f>
        <v>Beauchamp 1</v>
      </c>
      <c r="E86" s="3">
        <v>15</v>
      </c>
      <c r="O86" s="3" t="str">
        <f>O27</f>
        <v>Taverny 1</v>
      </c>
      <c r="P86" s="3">
        <v>14</v>
      </c>
      <c r="Q86" s="2" t="str">
        <f>O25</f>
        <v>Mery 1</v>
      </c>
      <c r="R86" s="3">
        <v>13</v>
      </c>
      <c r="T86" s="14"/>
      <c r="U86" s="14" t="s">
        <v>121</v>
      </c>
      <c r="V86" s="52">
        <f>IF(U86="","",VLOOKUP(U86,Joueurs!$A$2:$B$95,2,FALSE))</f>
        <v>634</v>
      </c>
      <c r="W86" s="14" t="s">
        <v>37</v>
      </c>
      <c r="X86">
        <f>IF(W86="","",VLOOKUP(W86,Joueurs!$A$2:$B$95,2,FALSE))</f>
        <v>505</v>
      </c>
      <c r="Z86" s="14"/>
      <c r="AA86" s="14"/>
      <c r="AB86" t="str">
        <f>IF(AA86="","",VLOOKUP(AA86,Joueurs!$A$2:$B$95,2,FALSE))</f>
        <v/>
      </c>
      <c r="AC86" s="1"/>
      <c r="AD86" t="str">
        <f>IF(AC86="","",VLOOKUP(AC86,Joueurs!$A$2:$B$95,2,FALSE))</f>
        <v/>
      </c>
    </row>
    <row r="87" spans="1:30" x14ac:dyDescent="0.25">
      <c r="B87" s="14" t="s">
        <v>88</v>
      </c>
      <c r="C87">
        <f>IF(B87="","",VLOOKUP(B87,Joueurs!$A$2:$B$95,2,FALSE))</f>
        <v>764</v>
      </c>
      <c r="D87" s="1" t="s">
        <v>95</v>
      </c>
      <c r="E87">
        <f>IF(D87="","",VLOOKUP(D87,Joueurs!$A$2:$B$95,2,FALSE))</f>
        <v>571</v>
      </c>
      <c r="O87" s="14" t="s">
        <v>104</v>
      </c>
      <c r="P87">
        <f>IF(O87="","",VLOOKUP(O87,Joueurs!$A$2:$B$95,2,FALSE))</f>
        <v>639</v>
      </c>
      <c r="Q87" s="1" t="s">
        <v>90</v>
      </c>
      <c r="R87">
        <f>IF(Q87="","",VLOOKUP(Q87,Joueurs!$A$2:$B$95,2,FALSE))</f>
        <v>583</v>
      </c>
      <c r="T87" s="14"/>
      <c r="U87" s="14"/>
      <c r="Z87" s="14"/>
      <c r="AA87" s="14"/>
    </row>
    <row r="88" spans="1:30" x14ac:dyDescent="0.25">
      <c r="B88" s="14" t="s">
        <v>91</v>
      </c>
      <c r="C88">
        <f>IF(B88="","",VLOOKUP(B88,Joueurs!$A$2:$B$95,2,FALSE))</f>
        <v>500</v>
      </c>
      <c r="D88" s="1" t="s">
        <v>94</v>
      </c>
      <c r="E88">
        <f>IF(D88="","",VLOOKUP(D88,Joueurs!$A$2:$B$95,2,FALSE))</f>
        <v>635</v>
      </c>
      <c r="O88" s="14" t="s">
        <v>105</v>
      </c>
      <c r="P88">
        <f>IF(O88="","",VLOOKUP(O88,Joueurs!$A$2:$B$95,2,FALSE))</f>
        <v>574</v>
      </c>
      <c r="Q88" s="1" t="s">
        <v>88</v>
      </c>
      <c r="R88">
        <f>IF(Q88="","",VLOOKUP(Q88,Joueurs!$A$2:$B$95,2,FALSE))</f>
        <v>764</v>
      </c>
      <c r="T88" s="14"/>
      <c r="U88" s="3" t="str">
        <f>INDEX($B$22:$B$27,MATCH(3,$F$22:$F$27,0))</f>
        <v>St Leu 1</v>
      </c>
      <c r="V88" s="3">
        <v>14</v>
      </c>
      <c r="W88" s="3" t="str">
        <f>INDEX($O$22:$O$27,MATCH(4,$S$22:$S$27,0))</f>
        <v>Beauchamp 1</v>
      </c>
      <c r="X88" s="3">
        <v>16</v>
      </c>
      <c r="Z88" s="14"/>
      <c r="AA88" s="3" t="str">
        <f>INDEX($B$22:$B$27,MATCH(5,$F$22:$F$27,0))</f>
        <v>Sannois 1</v>
      </c>
      <c r="AB88" s="3">
        <v>13</v>
      </c>
      <c r="AC88" s="3" t="str">
        <f>INDEX($O$22:$O$27,MATCH(6,$S$22:$S$27,0))</f>
        <v>Mery 1</v>
      </c>
      <c r="AD88" s="3">
        <v>17</v>
      </c>
    </row>
    <row r="89" spans="1:30" x14ac:dyDescent="0.25">
      <c r="B89" s="14" t="s">
        <v>112</v>
      </c>
      <c r="C89">
        <f>IF(B89="","",VLOOKUP(B89,Joueurs!$A$2:$B$95,2,FALSE))</f>
        <v>500</v>
      </c>
      <c r="D89" s="1" t="s">
        <v>110</v>
      </c>
      <c r="E89">
        <f>IF(D89="","",VLOOKUP(D89,Joueurs!$A$2:$B$95,2,FALSE))</f>
        <v>500</v>
      </c>
      <c r="O89" s="14" t="s">
        <v>57</v>
      </c>
      <c r="P89">
        <f>IF(O89="","",VLOOKUP(O89,Joueurs!$A$2:$B$95,2,FALSE))</f>
        <v>500</v>
      </c>
      <c r="Q89" s="1"/>
      <c r="R89" t="str">
        <f>IF(Q89="","",VLOOKUP(Q89,Joueurs!$A$2:$B$95,2,FALSE))</f>
        <v/>
      </c>
      <c r="T89" s="14"/>
      <c r="U89" s="14" t="s">
        <v>122</v>
      </c>
      <c r="V89">
        <f>IF(U89="","",VLOOKUP(U89,Joueurs!$A$2:$B$95,2,FALSE))</f>
        <v>500</v>
      </c>
      <c r="W89" s="1" t="s">
        <v>94</v>
      </c>
      <c r="X89">
        <f>IF(W89="","",VLOOKUP(W89,Joueurs!$A$2:$B$95,2,FALSE))</f>
        <v>635</v>
      </c>
      <c r="Z89" s="14"/>
      <c r="AA89" s="14" t="s">
        <v>97</v>
      </c>
      <c r="AB89">
        <f>IF(AA89="","",VLOOKUP(AA89,Joueurs!$A$2:$B$95,2,FALSE))</f>
        <v>639</v>
      </c>
      <c r="AC89" s="1" t="s">
        <v>89</v>
      </c>
      <c r="AD89">
        <f>IF(AC89="","",VLOOKUP(AC89,Joueurs!$A$2:$B$95,2,FALSE))</f>
        <v>583</v>
      </c>
    </row>
    <row r="90" spans="1:30" x14ac:dyDescent="0.25">
      <c r="B90" s="14"/>
      <c r="D90" s="15"/>
      <c r="T90" s="14"/>
      <c r="U90" s="14" t="s">
        <v>34</v>
      </c>
      <c r="V90">
        <f>IF(U90="","",VLOOKUP(U90,Joueurs!$A$2:$B$95,2,FALSE))</f>
        <v>741</v>
      </c>
      <c r="W90" s="43" t="s">
        <v>130</v>
      </c>
      <c r="X90">
        <f>IF(W90="","",VLOOKUP(W90,Joueurs!$A$2:$B$95,2,FALSE))</f>
        <v>576</v>
      </c>
      <c r="Z90" s="14"/>
      <c r="AA90" s="14" t="s">
        <v>132</v>
      </c>
      <c r="AB90">
        <f>IF(AA90="","",VLOOKUP(AA90,Joueurs!$A$2:$B$95,2,FALSE))</f>
        <v>500</v>
      </c>
      <c r="AC90" s="1" t="s">
        <v>88</v>
      </c>
      <c r="AD90">
        <f>IF(AC90="","",VLOOKUP(AC90,Joueurs!$A$2:$B$95,2,FALSE))</f>
        <v>764</v>
      </c>
    </row>
    <row r="91" spans="1:30" x14ac:dyDescent="0.25">
      <c r="T91" s="14"/>
      <c r="U91" s="14" t="s">
        <v>129</v>
      </c>
      <c r="V91">
        <f>IF(U91="","",VLOOKUP(U91,Joueurs!$A$2:$B$95,2,FALSE))</f>
        <v>500</v>
      </c>
      <c r="W91" s="1" t="s">
        <v>110</v>
      </c>
      <c r="X91">
        <f>IF(W91="","",VLOOKUP(W91,Joueurs!$A$2:$B$95,2,FALSE))</f>
        <v>500</v>
      </c>
      <c r="Z91" s="14"/>
      <c r="AA91" s="14" t="s">
        <v>107</v>
      </c>
      <c r="AB91">
        <f>IF(AA91="","",VLOOKUP(AA91,Joueurs!$A$2:$B$95,2,FALSE))</f>
        <v>500</v>
      </c>
      <c r="AC91" s="1" t="s">
        <v>112</v>
      </c>
      <c r="AD91">
        <f>IF(AC91="","",VLOOKUP(AC91,Joueurs!$A$2:$B$95,2,FALSE))</f>
        <v>500</v>
      </c>
    </row>
    <row r="92" spans="1:30" x14ac:dyDescent="0.25">
      <c r="A92" s="46" t="s">
        <v>65</v>
      </c>
      <c r="B92" s="46"/>
    </row>
    <row r="93" spans="1:30" x14ac:dyDescent="0.25">
      <c r="A93" s="41" t="s">
        <v>66</v>
      </c>
      <c r="B93" s="18" t="str">
        <f>IF(V72="","",IF($V$72&gt;$X$72,$U$72,$W$72))</f>
        <v/>
      </c>
      <c r="T93" s="45" t="s">
        <v>61</v>
      </c>
      <c r="U93" s="45"/>
      <c r="V93" s="45"/>
      <c r="W93" s="45"/>
      <c r="X93" s="45"/>
      <c r="Z93" s="45" t="s">
        <v>63</v>
      </c>
      <c r="AA93" s="45"/>
      <c r="AB93" s="45"/>
      <c r="AC93" s="45"/>
      <c r="AD93" s="45"/>
    </row>
    <row r="94" spans="1:30" x14ac:dyDescent="0.25">
      <c r="A94" s="41" t="s">
        <v>67</v>
      </c>
      <c r="B94" s="18" t="str">
        <f>IF(V72="","",IF($V$72&lt;$X$72,$U$72,$W$72))</f>
        <v/>
      </c>
      <c r="T94" s="14"/>
      <c r="U94" s="3" t="str">
        <f>IF(V83&gt;X83,U83,W83)</f>
        <v>Ezanville Ecouen 1</v>
      </c>
      <c r="V94" s="3"/>
      <c r="W94" s="3" t="str">
        <f>IF(V88&gt;X88,U88,W88)</f>
        <v>Beauchamp 1</v>
      </c>
      <c r="X94" s="3"/>
      <c r="Z94" s="14"/>
      <c r="AA94" s="3" t="str">
        <f>IF(AB83&gt;AD83,AA83,AC83)</f>
        <v>Pontoise-Cergy 2</v>
      </c>
      <c r="AB94" s="3"/>
      <c r="AC94" s="3" t="str">
        <f>IF(AB88&gt;AD88,AA88,AC88)</f>
        <v>Mery 1</v>
      </c>
      <c r="AD94" s="3"/>
    </row>
    <row r="95" spans="1:30" x14ac:dyDescent="0.25">
      <c r="A95" s="41" t="s">
        <v>68</v>
      </c>
      <c r="B95" s="18" t="str">
        <f>IF(V78="","",IF($V$78&gt;$X$78,$U$78,$W$78))</f>
        <v/>
      </c>
      <c r="T95" s="13">
        <f>T73</f>
        <v>44993</v>
      </c>
      <c r="U95" s="14"/>
      <c r="V95" t="str">
        <f>IF(U95="","",VLOOKUP(U95,Joueurs!$A$2:$B$95,2,FALSE))</f>
        <v/>
      </c>
      <c r="W95" s="1"/>
      <c r="X95" t="str">
        <f>IF(W95="","",VLOOKUP(W95,Joueurs!$A$2:$B$95,2,FALSE))</f>
        <v/>
      </c>
      <c r="Z95" s="13">
        <f>T73</f>
        <v>44993</v>
      </c>
      <c r="AA95" s="14"/>
      <c r="AB95" t="str">
        <f>IF(AA95="","",VLOOKUP(AA95,Joueurs!$A$2:$B$95,2,FALSE))</f>
        <v/>
      </c>
      <c r="AC95" s="1"/>
      <c r="AD95" t="str">
        <f>IF(AC95="","",VLOOKUP(AC95,Joueurs!$A$2:$B$95,2,FALSE))</f>
        <v/>
      </c>
    </row>
    <row r="96" spans="1:30" x14ac:dyDescent="0.25">
      <c r="A96" s="41" t="s">
        <v>69</v>
      </c>
      <c r="B96" s="18" t="str">
        <f>IF(V78="","",IF($V$78&lt;$X$78,$U$78,$W$78))</f>
        <v/>
      </c>
      <c r="T96" s="14"/>
      <c r="U96" s="14"/>
      <c r="V96" t="str">
        <f>IF(U96="","",VLOOKUP(U96,Joueurs!$A$2:$B$95,2,FALSE))</f>
        <v/>
      </c>
      <c r="W96" s="1"/>
      <c r="X96" t="str">
        <f>IF(W96="","",VLOOKUP(W96,Joueurs!$A$2:$B$95,2,FALSE))</f>
        <v/>
      </c>
      <c r="Z96" s="14"/>
      <c r="AA96" s="14"/>
      <c r="AB96" t="str">
        <f>IF(AA96="","",VLOOKUP(AA96,Joueurs!$A$2:$B$95,2,FALSE))</f>
        <v/>
      </c>
      <c r="AC96" s="1"/>
      <c r="AD96" t="str">
        <f>IF(AC96="","",VLOOKUP(AC96,Joueurs!$A$2:$B$95,2,FALSE))</f>
        <v/>
      </c>
    </row>
    <row r="97" spans="1:30" x14ac:dyDescent="0.25">
      <c r="A97" s="41" t="s">
        <v>70</v>
      </c>
      <c r="B97" s="18" t="str">
        <f>IF(V94="","",IF($V$94&gt;$X$94,$U$94,$W$94))</f>
        <v/>
      </c>
      <c r="T97" s="14"/>
      <c r="U97" s="14"/>
      <c r="V97" t="str">
        <f>IF(U97="","",VLOOKUP(U97,Joueurs!$A$2:$B$95,2,FALSE))</f>
        <v/>
      </c>
      <c r="W97" s="1"/>
      <c r="X97" t="str">
        <f>IF(W97="","",VLOOKUP(W97,Joueurs!$A$2:$B$95,2,FALSE))</f>
        <v/>
      </c>
      <c r="Z97" s="14"/>
      <c r="AA97" s="14"/>
      <c r="AB97" t="str">
        <f>IF(AA97="","",VLOOKUP(AA97,Joueurs!$A$2:$B$95,2,FALSE))</f>
        <v/>
      </c>
      <c r="AC97" s="1"/>
      <c r="AD97" t="str">
        <f>IF(AC97="","",VLOOKUP(AC97,Joueurs!$A$2:$B$95,2,FALSE))</f>
        <v/>
      </c>
    </row>
    <row r="98" spans="1:30" x14ac:dyDescent="0.25">
      <c r="A98" s="41" t="s">
        <v>71</v>
      </c>
      <c r="B98" s="18" t="str">
        <f>IF(V94="","",IF($V$94&lt;$X$94,$U$94,$W$94))</f>
        <v/>
      </c>
    </row>
    <row r="99" spans="1:30" x14ac:dyDescent="0.25">
      <c r="A99" s="41" t="s">
        <v>72</v>
      </c>
      <c r="B99" s="18" t="str">
        <f>IF(V100="","",IF($V$100&gt;$X$100,$U$100,$W$100))</f>
        <v/>
      </c>
      <c r="T99" s="45" t="s">
        <v>62</v>
      </c>
      <c r="U99" s="45"/>
      <c r="V99" s="45"/>
      <c r="W99" s="45"/>
      <c r="X99" s="45"/>
      <c r="Z99" s="45" t="s">
        <v>64</v>
      </c>
      <c r="AA99" s="45"/>
      <c r="AB99" s="45"/>
      <c r="AC99" s="45"/>
      <c r="AD99" s="45"/>
    </row>
    <row r="100" spans="1:30" x14ac:dyDescent="0.25">
      <c r="A100" s="41" t="s">
        <v>73</v>
      </c>
      <c r="B100" s="18" t="str">
        <f>IF(V100="","",IF($V$100&lt;$X$100,$U$100,$W$100))</f>
        <v/>
      </c>
      <c r="T100" s="14"/>
      <c r="U100" s="3" t="str">
        <f>IF(V83&lt;X83,U83,W83)</f>
        <v>Pontoise-Cergy 1</v>
      </c>
      <c r="V100" s="3"/>
      <c r="W100" s="3" t="str">
        <f>IF(V88&lt;X88,U88,W88)</f>
        <v>St Leu 1</v>
      </c>
      <c r="X100" s="3"/>
      <c r="Z100" s="14"/>
      <c r="AA100" s="3" t="str">
        <f>IF(AB83&lt;AD83,AA83,AC83)</f>
        <v>Taverny 1</v>
      </c>
      <c r="AB100" s="3"/>
      <c r="AC100" s="3" t="str">
        <f>IF(AB88&lt;AD88,AA88,AC88)</f>
        <v>Sannois 1</v>
      </c>
      <c r="AD100" s="3"/>
    </row>
    <row r="101" spans="1:30" x14ac:dyDescent="0.25">
      <c r="A101" s="41" t="s">
        <v>74</v>
      </c>
      <c r="B101" s="18" t="str">
        <f>IF(AB94="","",IF($AB$94&gt;$AD$94,$AA$94,$AC$94))</f>
        <v/>
      </c>
      <c r="T101" s="13">
        <f>T73</f>
        <v>44993</v>
      </c>
      <c r="U101" s="14"/>
      <c r="V101" t="str">
        <f>IF(U101="","",VLOOKUP(U101,Joueurs!$A$2:$B$95,2,FALSE))</f>
        <v/>
      </c>
      <c r="W101" s="1"/>
      <c r="X101" t="str">
        <f>IF(W101="","",VLOOKUP(W101,Joueurs!$A$2:$B$95,2,FALSE))</f>
        <v/>
      </c>
      <c r="Z101" s="13">
        <f>T73</f>
        <v>44993</v>
      </c>
      <c r="AA101" s="14"/>
      <c r="AB101" t="str">
        <f>IF(AA101="","",VLOOKUP(AA101,Joueurs!$A$2:$B$95,2,FALSE))</f>
        <v/>
      </c>
      <c r="AC101" s="1"/>
      <c r="AD101" t="str">
        <f>IF(AC101="","",VLOOKUP(AC101,Joueurs!$A$2:$B$95,2,FALSE))</f>
        <v/>
      </c>
    </row>
    <row r="102" spans="1:30" x14ac:dyDescent="0.25">
      <c r="A102" s="41" t="s">
        <v>75</v>
      </c>
      <c r="B102" s="18" t="str">
        <f>IF(AB94="","",IF($AB$94&lt;$AD$94,$AA$94,$AC$94))</f>
        <v/>
      </c>
      <c r="T102" s="14"/>
      <c r="U102" s="14"/>
      <c r="V102" t="str">
        <f>IF(U102="","",VLOOKUP(U102,Joueurs!$A$2:$B$95,2,FALSE))</f>
        <v/>
      </c>
      <c r="W102" s="1"/>
      <c r="X102" t="str">
        <f>IF(W102="","",VLOOKUP(W102,Joueurs!$A$2:$B$95,2,FALSE))</f>
        <v/>
      </c>
      <c r="Z102" s="14"/>
      <c r="AA102" s="14"/>
      <c r="AB102" t="str">
        <f>IF(AA102="","",VLOOKUP(AA102,Joueurs!$A$2:$B$95,2,FALSE))</f>
        <v/>
      </c>
      <c r="AC102" s="1"/>
      <c r="AD102" t="str">
        <f>IF(AC102="","",VLOOKUP(AC102,Joueurs!$A$2:$B$95,2,FALSE))</f>
        <v/>
      </c>
    </row>
    <row r="103" spans="1:30" x14ac:dyDescent="0.25">
      <c r="A103" s="41" t="s">
        <v>76</v>
      </c>
      <c r="B103" s="18" t="str">
        <f>IF(AB100="","",IF($AB$100&gt;$AD$100,$AA$100,$AC$100))</f>
        <v/>
      </c>
      <c r="T103" s="14"/>
      <c r="U103" s="14"/>
      <c r="V103" t="str">
        <f>IF(U103="","",VLOOKUP(U103,Joueurs!$A$2:$B$95,2,FALSE))</f>
        <v/>
      </c>
      <c r="W103" s="1"/>
      <c r="X103" t="str">
        <f>IF(W103="","",VLOOKUP(W103,Joueurs!$A$2:$B$95,2,FALSE))</f>
        <v/>
      </c>
      <c r="Z103" s="14"/>
      <c r="AA103" s="14"/>
      <c r="AB103" t="str">
        <f>IF(AA103="","",VLOOKUP(AA103,Joueurs!$A$2:$B$95,2,FALSE))</f>
        <v/>
      </c>
      <c r="AC103" s="1"/>
      <c r="AD103" t="str">
        <f>IF(AC103="","",VLOOKUP(AC103,Joueurs!$A$2:$B$95,2,FALSE))</f>
        <v/>
      </c>
    </row>
    <row r="104" spans="1:30" x14ac:dyDescent="0.25">
      <c r="A104" s="41" t="s">
        <v>77</v>
      </c>
      <c r="B104" s="18" t="str">
        <f>IF(AB100="","",IF($AB$100&lt;$AD$100,$AA$100,$AC$100))</f>
        <v/>
      </c>
    </row>
  </sheetData>
  <mergeCells count="18">
    <mergeCell ref="T29:X29"/>
    <mergeCell ref="A60:E60"/>
    <mergeCell ref="T60:X60"/>
    <mergeCell ref="N60:R60"/>
    <mergeCell ref="A1:R1"/>
    <mergeCell ref="A2:R2"/>
    <mergeCell ref="A4:R4"/>
    <mergeCell ref="A29:E29"/>
    <mergeCell ref="N29:R29"/>
    <mergeCell ref="Z99:AD99"/>
    <mergeCell ref="A92:B92"/>
    <mergeCell ref="T71:X71"/>
    <mergeCell ref="T77:X77"/>
    <mergeCell ref="T93:X93"/>
    <mergeCell ref="T99:X99"/>
    <mergeCell ref="Z93:AD93"/>
    <mergeCell ref="T82:X82"/>
    <mergeCell ref="Z82:AD82"/>
  </mergeCells>
  <conditionalFormatting sqref="V49 X49 C49 E49 C54 C56:C58 E54 E56:E58">
    <cfRule type="containsBlanks" dxfId="244" priority="539" stopIfTrue="1">
      <formula>LEN(TRIM(C49))=0</formula>
    </cfRule>
  </conditionalFormatting>
  <conditionalFormatting sqref="V49 X49 C49 E49">
    <cfRule type="cellIs" dxfId="243" priority="541" operator="notBetween">
      <formula>800</formula>
      <formula>1399</formula>
    </cfRule>
  </conditionalFormatting>
  <conditionalFormatting sqref="T7:T17 C7:C17 E7:E17 G7:M17 P7:P11 R7:R17 P14:P17">
    <cfRule type="containsBlanks" dxfId="242" priority="533" stopIfTrue="1">
      <formula>LEN(TRIM(C7))=0</formula>
    </cfRule>
    <cfRule type="cellIs" dxfId="241" priority="534" operator="greaterThan">
      <formula>999</formula>
    </cfRule>
  </conditionalFormatting>
  <conditionalFormatting sqref="P49 R49">
    <cfRule type="containsBlanks" dxfId="240" priority="525" stopIfTrue="1">
      <formula>LEN(TRIM(P49))=0</formula>
    </cfRule>
  </conditionalFormatting>
  <conditionalFormatting sqref="P49 R49">
    <cfRule type="cellIs" dxfId="239" priority="526" operator="notBetween">
      <formula>800</formula>
      <formula>1399</formula>
    </cfRule>
  </conditionalFormatting>
  <conditionalFormatting sqref="C70 E70">
    <cfRule type="containsBlanks" dxfId="238" priority="521" stopIfTrue="1">
      <formula>LEN(TRIM(C70))=0</formula>
    </cfRule>
  </conditionalFormatting>
  <conditionalFormatting sqref="C70 E70">
    <cfRule type="cellIs" dxfId="237" priority="522" operator="notBetween">
      <formula>800</formula>
      <formula>1399</formula>
    </cfRule>
  </conditionalFormatting>
  <conditionalFormatting sqref="P70 R70">
    <cfRule type="containsBlanks" dxfId="236" priority="515" stopIfTrue="1">
      <formula>LEN(TRIM(P70))=0</formula>
    </cfRule>
  </conditionalFormatting>
  <conditionalFormatting sqref="P70 R70">
    <cfRule type="cellIs" dxfId="235" priority="516" operator="notBetween">
      <formula>800</formula>
      <formula>1399</formula>
    </cfRule>
  </conditionalFormatting>
  <conditionalFormatting sqref="P75 R75">
    <cfRule type="containsBlanks" dxfId="234" priority="513" stopIfTrue="1">
      <formula>LEN(TRIM(P75))=0</formula>
    </cfRule>
  </conditionalFormatting>
  <conditionalFormatting sqref="P75 R75">
    <cfRule type="cellIs" dxfId="233" priority="514" operator="notBetween">
      <formula>800</formula>
      <formula>1399</formula>
    </cfRule>
  </conditionalFormatting>
  <conditionalFormatting sqref="T18">
    <cfRule type="containsBlanks" dxfId="232" priority="509" stopIfTrue="1">
      <formula>LEN(TRIM(T18))=0</formula>
    </cfRule>
    <cfRule type="cellIs" dxfId="231" priority="510" operator="notBetween">
      <formula>800</formula>
      <formula>1399</formula>
    </cfRule>
  </conditionalFormatting>
  <conditionalFormatting sqref="C18 E18 G18:M18 P18 R18">
    <cfRule type="containsBlanks" dxfId="230" priority="511" stopIfTrue="1">
      <formula>LEN(TRIM(C18))=0</formula>
    </cfRule>
    <cfRule type="cellIs" dxfId="229" priority="512" operator="greaterThan">
      <formula>999</formula>
    </cfRule>
  </conditionalFormatting>
  <conditionalFormatting sqref="C90 E90">
    <cfRule type="containsBlanks" dxfId="228" priority="507" stopIfTrue="1">
      <formula>LEN(TRIM(C90))=0</formula>
    </cfRule>
  </conditionalFormatting>
  <conditionalFormatting sqref="C90 E90">
    <cfRule type="cellIs" dxfId="227" priority="508" operator="notBetween">
      <formula>800</formula>
      <formula>1399</formula>
    </cfRule>
  </conditionalFormatting>
  <conditionalFormatting sqref="P12:P13">
    <cfRule type="containsBlanks" dxfId="226" priority="497" stopIfTrue="1">
      <formula>LEN(TRIM(P12))=0</formula>
    </cfRule>
    <cfRule type="cellIs" dxfId="225" priority="498" operator="greaterThan">
      <formula>999</formula>
    </cfRule>
  </conditionalFormatting>
  <conditionalFormatting sqref="C54 C56:C58 E54 E56:E58">
    <cfRule type="cellIs" dxfId="224" priority="496" operator="greaterThan">
      <formula>1000</formula>
    </cfRule>
  </conditionalFormatting>
  <conditionalFormatting sqref="V54 V59">
    <cfRule type="containsBlanks" dxfId="223" priority="341" stopIfTrue="1">
      <formula>LEN(TRIM(V54))=0</formula>
    </cfRule>
  </conditionalFormatting>
  <conditionalFormatting sqref="X54 X59">
    <cfRule type="containsBlanks" dxfId="222" priority="335" stopIfTrue="1">
      <formula>LEN(TRIM(X54))=0</formula>
    </cfRule>
  </conditionalFormatting>
  <conditionalFormatting sqref="C59">
    <cfRule type="containsBlanks" dxfId="221" priority="363" stopIfTrue="1">
      <formula>LEN(TRIM(C59))=0</formula>
    </cfRule>
  </conditionalFormatting>
  <conditionalFormatting sqref="V54 V59">
    <cfRule type="cellIs" dxfId="219" priority="342" operator="greaterThan">
      <formula>1000</formula>
    </cfRule>
  </conditionalFormatting>
  <conditionalFormatting sqref="X54 X59">
    <cfRule type="cellIs" dxfId="218" priority="336" operator="greaterThan">
      <formula>1000</formula>
    </cfRule>
  </conditionalFormatting>
  <conditionalFormatting sqref="C59">
    <cfRule type="cellIs" dxfId="217" priority="364" operator="greaterThan">
      <formula>1000</formula>
    </cfRule>
  </conditionalFormatting>
  <conditionalFormatting sqref="E59">
    <cfRule type="containsBlanks" dxfId="216" priority="361" stopIfTrue="1">
      <formula>LEN(TRIM(E59))=0</formula>
    </cfRule>
  </conditionalFormatting>
  <conditionalFormatting sqref="E59">
    <cfRule type="cellIs" dxfId="215" priority="362" operator="greaterThan">
      <formula>1000</formula>
    </cfRule>
  </conditionalFormatting>
  <conditionalFormatting sqref="P85">
    <cfRule type="containsBlanks" dxfId="213" priority="317" stopIfTrue="1">
      <formula>LEN(TRIM(P85))=0</formula>
    </cfRule>
  </conditionalFormatting>
  <conditionalFormatting sqref="P85">
    <cfRule type="cellIs" dxfId="212" priority="318" operator="greaterThan">
      <formula>1000</formula>
    </cfRule>
  </conditionalFormatting>
  <conditionalFormatting sqref="R85">
    <cfRule type="containsBlanks" dxfId="211" priority="311" stopIfTrue="1">
      <formula>LEN(TRIM(R85))=0</formula>
    </cfRule>
  </conditionalFormatting>
  <conditionalFormatting sqref="R85">
    <cfRule type="cellIs" dxfId="210" priority="312" operator="greaterThan">
      <formula>1000</formula>
    </cfRule>
  </conditionalFormatting>
  <conditionalFormatting sqref="C85">
    <cfRule type="containsBlanks" dxfId="209" priority="305" stopIfTrue="1">
      <formula>LEN(TRIM(C85))=0</formula>
    </cfRule>
  </conditionalFormatting>
  <conditionalFormatting sqref="C85">
    <cfRule type="cellIs" dxfId="208" priority="306" operator="greaterThan">
      <formula>1000</formula>
    </cfRule>
  </conditionalFormatting>
  <conditionalFormatting sqref="E85">
    <cfRule type="containsBlanks" dxfId="207" priority="299" stopIfTrue="1">
      <formula>LEN(TRIM(E85))=0</formula>
    </cfRule>
  </conditionalFormatting>
  <conditionalFormatting sqref="E85">
    <cfRule type="cellIs" dxfId="206" priority="300" operator="greaterThan">
      <formula>1000</formula>
    </cfRule>
  </conditionalFormatting>
  <conditionalFormatting sqref="P54">
    <cfRule type="containsBlanks" dxfId="205" priority="281" stopIfTrue="1">
      <formula>LEN(TRIM(P54))=0</formula>
    </cfRule>
  </conditionalFormatting>
  <conditionalFormatting sqref="P54">
    <cfRule type="cellIs" dxfId="204" priority="282" operator="greaterThan">
      <formula>1000</formula>
    </cfRule>
  </conditionalFormatting>
  <conditionalFormatting sqref="R54">
    <cfRule type="containsBlanks" dxfId="203" priority="275" stopIfTrue="1">
      <formula>LEN(TRIM(R54))=0</formula>
    </cfRule>
  </conditionalFormatting>
  <conditionalFormatting sqref="R54">
    <cfRule type="cellIs" dxfId="202" priority="276" operator="greaterThan">
      <formula>1000</formula>
    </cfRule>
  </conditionalFormatting>
  <conditionalFormatting sqref="V70 X70">
    <cfRule type="containsBlanks" dxfId="201" priority="259" stopIfTrue="1">
      <formula>LEN(TRIM(V70))=0</formula>
    </cfRule>
  </conditionalFormatting>
  <conditionalFormatting sqref="V70 X70">
    <cfRule type="cellIs" dxfId="200" priority="260" operator="notBetween">
      <formula>800</formula>
      <formula>1399</formula>
    </cfRule>
  </conditionalFormatting>
  <conditionalFormatting sqref="C51:C53 E51:E53">
    <cfRule type="containsBlanks" dxfId="197" priority="138" stopIfTrue="1">
      <formula>LEN(TRIM(C51))=0</formula>
    </cfRule>
  </conditionalFormatting>
  <conditionalFormatting sqref="C51:C53 E51:E53">
    <cfRule type="cellIs" dxfId="196" priority="137" operator="greaterThan">
      <formula>1000</formula>
    </cfRule>
  </conditionalFormatting>
  <conditionalFormatting sqref="C46:C48 E46:E48">
    <cfRule type="containsBlanks" dxfId="195" priority="136" stopIfTrue="1">
      <formula>LEN(TRIM(C46))=0</formula>
    </cfRule>
  </conditionalFormatting>
  <conditionalFormatting sqref="C46:C48 E46:E48">
    <cfRule type="cellIs" dxfId="194" priority="135" operator="greaterThan">
      <formula>1000</formula>
    </cfRule>
  </conditionalFormatting>
  <conditionalFormatting sqref="C41:C43">
    <cfRule type="containsBlanks" dxfId="193" priority="134" stopIfTrue="1">
      <formula>LEN(TRIM(C41))=0</formula>
    </cfRule>
  </conditionalFormatting>
  <conditionalFormatting sqref="C41:C43">
    <cfRule type="cellIs" dxfId="192" priority="133" operator="greaterThan">
      <formula>1000</formula>
    </cfRule>
  </conditionalFormatting>
  <conditionalFormatting sqref="C36:C38 E36:E38">
    <cfRule type="containsBlanks" dxfId="191" priority="132" stopIfTrue="1">
      <formula>LEN(TRIM(C36))=0</formula>
    </cfRule>
  </conditionalFormatting>
  <conditionalFormatting sqref="C36:C38 E36:E38">
    <cfRule type="cellIs" dxfId="190" priority="131" operator="greaterThan">
      <formula>1000</formula>
    </cfRule>
  </conditionalFormatting>
  <conditionalFormatting sqref="C31:C33 E31:E33">
    <cfRule type="containsBlanks" dxfId="189" priority="130" stopIfTrue="1">
      <formula>LEN(TRIM(C31))=0</formula>
    </cfRule>
  </conditionalFormatting>
  <conditionalFormatting sqref="C31:C33 E31:E33">
    <cfRule type="cellIs" dxfId="188" priority="129" operator="greaterThan">
      <formula>1000</formula>
    </cfRule>
  </conditionalFormatting>
  <conditionalFormatting sqref="P31:P33 R31:R33">
    <cfRule type="containsBlanks" dxfId="187" priority="128" stopIfTrue="1">
      <formula>LEN(TRIM(P31))=0</formula>
    </cfRule>
  </conditionalFormatting>
  <conditionalFormatting sqref="P31:P33 R31:R33">
    <cfRule type="cellIs" dxfId="186" priority="127" operator="greaterThan">
      <formula>1000</formula>
    </cfRule>
  </conditionalFormatting>
  <conditionalFormatting sqref="P36:P38 R36:R38">
    <cfRule type="containsBlanks" dxfId="185" priority="126" stopIfTrue="1">
      <formula>LEN(TRIM(P36))=0</formula>
    </cfRule>
  </conditionalFormatting>
  <conditionalFormatting sqref="P36:P38 R36:R38">
    <cfRule type="cellIs" dxfId="184" priority="125" operator="greaterThan">
      <formula>1000</formula>
    </cfRule>
  </conditionalFormatting>
  <conditionalFormatting sqref="P41:P43 R41:R43">
    <cfRule type="containsBlanks" dxfId="183" priority="124" stopIfTrue="1">
      <formula>LEN(TRIM(P41))=0</formula>
    </cfRule>
  </conditionalFormatting>
  <conditionalFormatting sqref="P41:P43 R41:R43">
    <cfRule type="cellIs" dxfId="182" priority="123" operator="greaterThan">
      <formula>1000</formula>
    </cfRule>
  </conditionalFormatting>
  <conditionalFormatting sqref="P46:P48 R46:R48">
    <cfRule type="containsBlanks" dxfId="181" priority="122" stopIfTrue="1">
      <formula>LEN(TRIM(P46))=0</formula>
    </cfRule>
  </conditionalFormatting>
  <conditionalFormatting sqref="P46:P48 R46:R48">
    <cfRule type="cellIs" dxfId="180" priority="121" operator="greaterThan">
      <formula>1000</formula>
    </cfRule>
  </conditionalFormatting>
  <conditionalFormatting sqref="P51:P53 R51:R53">
    <cfRule type="containsBlanks" dxfId="179" priority="120" stopIfTrue="1">
      <formula>LEN(TRIM(P51))=0</formula>
    </cfRule>
  </conditionalFormatting>
  <conditionalFormatting sqref="P51:P53 R51:R53">
    <cfRule type="cellIs" dxfId="178" priority="119" operator="greaterThan">
      <formula>1000</formula>
    </cfRule>
  </conditionalFormatting>
  <conditionalFormatting sqref="V31:V33 X31:X33">
    <cfRule type="containsBlanks" dxfId="177" priority="118" stopIfTrue="1">
      <formula>LEN(TRIM(V31))=0</formula>
    </cfRule>
  </conditionalFormatting>
  <conditionalFormatting sqref="V31:V33 X31:X33">
    <cfRule type="cellIs" dxfId="176" priority="117" operator="greaterThan">
      <formula>1000</formula>
    </cfRule>
  </conditionalFormatting>
  <conditionalFormatting sqref="V36:V38 X36:X38">
    <cfRule type="containsBlanks" dxfId="175" priority="116" stopIfTrue="1">
      <formula>LEN(TRIM(V36))=0</formula>
    </cfRule>
  </conditionalFormatting>
  <conditionalFormatting sqref="V36:V38 X36:X38">
    <cfRule type="cellIs" dxfId="174" priority="115" operator="greaterThan">
      <formula>1000</formula>
    </cfRule>
  </conditionalFormatting>
  <conditionalFormatting sqref="V41:V43 X41:X43">
    <cfRule type="containsBlanks" dxfId="173" priority="114" stopIfTrue="1">
      <formula>LEN(TRIM(V41))=0</formula>
    </cfRule>
  </conditionalFormatting>
  <conditionalFormatting sqref="V41:V43 X41:X43">
    <cfRule type="cellIs" dxfId="172" priority="113" operator="greaterThan">
      <formula>1000</formula>
    </cfRule>
  </conditionalFormatting>
  <conditionalFormatting sqref="V46:V48 X46:X48">
    <cfRule type="containsBlanks" dxfId="171" priority="112" stopIfTrue="1">
      <formula>LEN(TRIM(V46))=0</formula>
    </cfRule>
  </conditionalFormatting>
  <conditionalFormatting sqref="V46:V48 X46:X48">
    <cfRule type="cellIs" dxfId="170" priority="111" operator="greaterThan">
      <formula>1000</formula>
    </cfRule>
  </conditionalFormatting>
  <conditionalFormatting sqref="V51:V53 X51:X53">
    <cfRule type="containsBlanks" dxfId="169" priority="110" stopIfTrue="1">
      <formula>LEN(TRIM(V51))=0</formula>
    </cfRule>
  </conditionalFormatting>
  <conditionalFormatting sqref="V51:V53 X51:X53">
    <cfRule type="cellIs" dxfId="168" priority="109" operator="greaterThan">
      <formula>1000</formula>
    </cfRule>
  </conditionalFormatting>
  <conditionalFormatting sqref="V56:V58 X56:X58">
    <cfRule type="containsBlanks" dxfId="167" priority="108" stopIfTrue="1">
      <formula>LEN(TRIM(V56))=0</formula>
    </cfRule>
  </conditionalFormatting>
  <conditionalFormatting sqref="V56:V58 X56:X58">
    <cfRule type="cellIs" dxfId="166" priority="107" operator="greaterThan">
      <formula>1000</formula>
    </cfRule>
  </conditionalFormatting>
  <conditionalFormatting sqref="P56:P58 R56:R58">
    <cfRule type="containsBlanks" dxfId="165" priority="106" stopIfTrue="1">
      <formula>LEN(TRIM(P56))=0</formula>
    </cfRule>
  </conditionalFormatting>
  <conditionalFormatting sqref="P56:P58 R56:R58">
    <cfRule type="cellIs" dxfId="164" priority="105" operator="greaterThan">
      <formula>1000</formula>
    </cfRule>
  </conditionalFormatting>
  <conditionalFormatting sqref="C62:C64 E62:E64">
    <cfRule type="containsBlanks" dxfId="163" priority="104" stopIfTrue="1">
      <formula>LEN(TRIM(C62))=0</formula>
    </cfRule>
  </conditionalFormatting>
  <conditionalFormatting sqref="C62:C64 E62:E64">
    <cfRule type="cellIs" dxfId="162" priority="103" operator="greaterThan">
      <formula>1000</formula>
    </cfRule>
  </conditionalFormatting>
  <conditionalFormatting sqref="C67:C69 E67:E69">
    <cfRule type="containsBlanks" dxfId="161" priority="102" stopIfTrue="1">
      <formula>LEN(TRIM(C67))=0</formula>
    </cfRule>
  </conditionalFormatting>
  <conditionalFormatting sqref="C67:C69 E67:E69">
    <cfRule type="cellIs" dxfId="160" priority="101" operator="greaterThan">
      <formula>1000</formula>
    </cfRule>
  </conditionalFormatting>
  <conditionalFormatting sqref="C72:C74 E72:E74">
    <cfRule type="containsBlanks" dxfId="159" priority="100" stopIfTrue="1">
      <formula>LEN(TRIM(C72))=0</formula>
    </cfRule>
  </conditionalFormatting>
  <conditionalFormatting sqref="C72:C74 E72:E74">
    <cfRule type="cellIs" dxfId="158" priority="99" operator="greaterThan">
      <formula>1000</formula>
    </cfRule>
  </conditionalFormatting>
  <conditionalFormatting sqref="P62:P64 R62:R64">
    <cfRule type="containsBlanks" dxfId="157" priority="98" stopIfTrue="1">
      <formula>LEN(TRIM(P62))=0</formula>
    </cfRule>
  </conditionalFormatting>
  <conditionalFormatting sqref="P62:P64 R62:R64">
    <cfRule type="cellIs" dxfId="156" priority="97" operator="greaterThan">
      <formula>1000</formula>
    </cfRule>
  </conditionalFormatting>
  <conditionalFormatting sqref="P67:P69 R67:R69">
    <cfRule type="containsBlanks" dxfId="155" priority="96" stopIfTrue="1">
      <formula>LEN(TRIM(P67))=0</formula>
    </cfRule>
  </conditionalFormatting>
  <conditionalFormatting sqref="P67:P69 R67:R69">
    <cfRule type="cellIs" dxfId="154" priority="95" operator="greaterThan">
      <formula>1000</formula>
    </cfRule>
  </conditionalFormatting>
  <conditionalFormatting sqref="P72:P74 R72:R74">
    <cfRule type="containsBlanks" dxfId="153" priority="94" stopIfTrue="1">
      <formula>LEN(TRIM(P72))=0</formula>
    </cfRule>
  </conditionalFormatting>
  <conditionalFormatting sqref="P72:P74 R72:R74">
    <cfRule type="cellIs" dxfId="152" priority="93" operator="greaterThan">
      <formula>1000</formula>
    </cfRule>
  </conditionalFormatting>
  <conditionalFormatting sqref="P77:P79 R77:R79">
    <cfRule type="containsBlanks" dxfId="151" priority="92" stopIfTrue="1">
      <formula>LEN(TRIM(P77))=0</formula>
    </cfRule>
  </conditionalFormatting>
  <conditionalFormatting sqref="P77:P79 R77:R79">
    <cfRule type="cellIs" dxfId="150" priority="91" operator="greaterThan">
      <formula>1000</formula>
    </cfRule>
  </conditionalFormatting>
  <conditionalFormatting sqref="P82:P84 R82:R84">
    <cfRule type="containsBlanks" dxfId="149" priority="90" stopIfTrue="1">
      <formula>LEN(TRIM(P82))=0</formula>
    </cfRule>
  </conditionalFormatting>
  <conditionalFormatting sqref="P82:P84 R82:R84">
    <cfRule type="cellIs" dxfId="148" priority="89" operator="greaterThan">
      <formula>1000</formula>
    </cfRule>
  </conditionalFormatting>
  <conditionalFormatting sqref="P87:P89 R87:R89">
    <cfRule type="containsBlanks" dxfId="147" priority="88" stopIfTrue="1">
      <formula>LEN(TRIM(P87))=0</formula>
    </cfRule>
  </conditionalFormatting>
  <conditionalFormatting sqref="P87:P89 R87:R89">
    <cfRule type="cellIs" dxfId="146" priority="87" operator="greaterThan">
      <formula>1000</formula>
    </cfRule>
  </conditionalFormatting>
  <conditionalFormatting sqref="C87:C89 E87:E89">
    <cfRule type="containsBlanks" dxfId="145" priority="86" stopIfTrue="1">
      <formula>LEN(TRIM(C87))=0</formula>
    </cfRule>
  </conditionalFormatting>
  <conditionalFormatting sqref="C87:C89 E87:E89">
    <cfRule type="cellIs" dxfId="144" priority="85" operator="greaterThan">
      <formula>1000</formula>
    </cfRule>
  </conditionalFormatting>
  <conditionalFormatting sqref="C82:C84 E82:E84">
    <cfRule type="containsBlanks" dxfId="143" priority="84" stopIfTrue="1">
      <formula>LEN(TRIM(C82))=0</formula>
    </cfRule>
  </conditionalFormatting>
  <conditionalFormatting sqref="C82:C84 E82:E84">
    <cfRule type="cellIs" dxfId="142" priority="83" operator="greaterThan">
      <formula>1000</formula>
    </cfRule>
  </conditionalFormatting>
  <conditionalFormatting sqref="C77:C79 E77:E79">
    <cfRule type="containsBlanks" dxfId="141" priority="82" stopIfTrue="1">
      <formula>LEN(TRIM(C77))=0</formula>
    </cfRule>
  </conditionalFormatting>
  <conditionalFormatting sqref="C77:C79 E77:E79">
    <cfRule type="cellIs" dxfId="140" priority="81" operator="greaterThan">
      <formula>1000</formula>
    </cfRule>
  </conditionalFormatting>
  <conditionalFormatting sqref="X62:X64">
    <cfRule type="containsBlanks" dxfId="137" priority="64" stopIfTrue="1">
      <formula>LEN(TRIM(X62))=0</formula>
    </cfRule>
  </conditionalFormatting>
  <conditionalFormatting sqref="X62:X64">
    <cfRule type="cellIs" dxfId="136" priority="63" operator="greaterThan">
      <formula>1000</formula>
    </cfRule>
  </conditionalFormatting>
  <conditionalFormatting sqref="V62:V64">
    <cfRule type="containsBlanks" dxfId="135" priority="60" stopIfTrue="1">
      <formula>LEN(TRIM(V62))=0</formula>
    </cfRule>
  </conditionalFormatting>
  <conditionalFormatting sqref="V62:V64">
    <cfRule type="cellIs" dxfId="134" priority="59" operator="greaterThan">
      <formula>1000</formula>
    </cfRule>
  </conditionalFormatting>
  <conditionalFormatting sqref="X67:X69">
    <cfRule type="containsBlanks" dxfId="133" priority="58" stopIfTrue="1">
      <formula>LEN(TRIM(X67))=0</formula>
    </cfRule>
  </conditionalFormatting>
  <conditionalFormatting sqref="X67:X69">
    <cfRule type="cellIs" dxfId="132" priority="57" operator="greaterThan">
      <formula>1000</formula>
    </cfRule>
  </conditionalFormatting>
  <conditionalFormatting sqref="V67:V69">
    <cfRule type="containsBlanks" dxfId="131" priority="56" stopIfTrue="1">
      <formula>LEN(TRIM(V67))=0</formula>
    </cfRule>
  </conditionalFormatting>
  <conditionalFormatting sqref="V67:V69">
    <cfRule type="cellIs" dxfId="130" priority="55" operator="greaterThan">
      <formula>1000</formula>
    </cfRule>
  </conditionalFormatting>
  <conditionalFormatting sqref="V79:V81">
    <cfRule type="containsBlanks" dxfId="129" priority="54" stopIfTrue="1">
      <formula>LEN(TRIM(V79))=0</formula>
    </cfRule>
  </conditionalFormatting>
  <conditionalFormatting sqref="V79:V81">
    <cfRule type="cellIs" dxfId="128" priority="53" operator="greaterThan">
      <formula>1000</formula>
    </cfRule>
  </conditionalFormatting>
  <conditionalFormatting sqref="X73:X75">
    <cfRule type="containsBlanks" dxfId="127" priority="52" stopIfTrue="1">
      <formula>LEN(TRIM(X73))=0</formula>
    </cfRule>
  </conditionalFormatting>
  <conditionalFormatting sqref="X73:X75">
    <cfRule type="cellIs" dxfId="126" priority="51" operator="greaterThan">
      <formula>1000</formula>
    </cfRule>
  </conditionalFormatting>
  <conditionalFormatting sqref="V73:V75">
    <cfRule type="containsBlanks" dxfId="125" priority="50" stopIfTrue="1">
      <formula>LEN(TRIM(V73))=0</formula>
    </cfRule>
  </conditionalFormatting>
  <conditionalFormatting sqref="V73:V75">
    <cfRule type="cellIs" dxfId="124" priority="49" operator="greaterThan">
      <formula>1000</formula>
    </cfRule>
  </conditionalFormatting>
  <conditionalFormatting sqref="X79:X81">
    <cfRule type="containsBlanks" dxfId="123" priority="48" stopIfTrue="1">
      <formula>LEN(TRIM(X79))=0</formula>
    </cfRule>
  </conditionalFormatting>
  <conditionalFormatting sqref="X79:X81">
    <cfRule type="cellIs" dxfId="122" priority="47" operator="greaterThan">
      <formula>1000</formula>
    </cfRule>
  </conditionalFormatting>
  <conditionalFormatting sqref="X95:X97">
    <cfRule type="containsBlanks" dxfId="121" priority="46" stopIfTrue="1">
      <formula>LEN(TRIM(X95))=0</formula>
    </cfRule>
  </conditionalFormatting>
  <conditionalFormatting sqref="X95:X97">
    <cfRule type="cellIs" dxfId="120" priority="45" operator="greaterThan">
      <formula>1000</formula>
    </cfRule>
  </conditionalFormatting>
  <conditionalFormatting sqref="X101:X103">
    <cfRule type="containsBlanks" dxfId="119" priority="44" stopIfTrue="1">
      <formula>LEN(TRIM(X101))=0</formula>
    </cfRule>
  </conditionalFormatting>
  <conditionalFormatting sqref="X101:X103">
    <cfRule type="cellIs" dxfId="118" priority="43" operator="greaterThan">
      <formula>1000</formula>
    </cfRule>
  </conditionalFormatting>
  <conditionalFormatting sqref="AD95:AD97">
    <cfRule type="containsBlanks" dxfId="117" priority="42" stopIfTrue="1">
      <formula>LEN(TRIM(AD95))=0</formula>
    </cfRule>
  </conditionalFormatting>
  <conditionalFormatting sqref="AD95:AD97">
    <cfRule type="cellIs" dxfId="116" priority="41" operator="greaterThan">
      <formula>1000</formula>
    </cfRule>
  </conditionalFormatting>
  <conditionalFormatting sqref="V95:V97">
    <cfRule type="containsBlanks" dxfId="115" priority="40" stopIfTrue="1">
      <formula>LEN(TRIM(V95))=0</formula>
    </cfRule>
  </conditionalFormatting>
  <conditionalFormatting sqref="V95:V97">
    <cfRule type="cellIs" dxfId="114" priority="39" operator="greaterThan">
      <formula>1000</formula>
    </cfRule>
  </conditionalFormatting>
  <conditionalFormatting sqref="V101:V103">
    <cfRule type="containsBlanks" dxfId="113" priority="38" stopIfTrue="1">
      <formula>LEN(TRIM(V101))=0</formula>
    </cfRule>
  </conditionalFormatting>
  <conditionalFormatting sqref="V101:V103">
    <cfRule type="cellIs" dxfId="112" priority="37" operator="greaterThan">
      <formula>1000</formula>
    </cfRule>
  </conditionalFormatting>
  <conditionalFormatting sqref="AB95:AB97">
    <cfRule type="containsBlanks" dxfId="111" priority="36" stopIfTrue="1">
      <formula>LEN(TRIM(AB95))=0</formula>
    </cfRule>
  </conditionalFormatting>
  <conditionalFormatting sqref="AB95:AB97">
    <cfRule type="cellIs" dxfId="110" priority="35" operator="greaterThan">
      <formula>1000</formula>
    </cfRule>
  </conditionalFormatting>
  <conditionalFormatting sqref="E41:E43">
    <cfRule type="containsBlanks" dxfId="109" priority="34" stopIfTrue="1">
      <formula>LEN(TRIM(E41))=0</formula>
    </cfRule>
  </conditionalFormatting>
  <conditionalFormatting sqref="E41:E43">
    <cfRule type="cellIs" dxfId="108" priority="33" operator="greaterThan">
      <formula>1000</formula>
    </cfRule>
  </conditionalFormatting>
  <conditionalFormatting sqref="X84:X86">
    <cfRule type="containsBlanks" dxfId="107" priority="32" stopIfTrue="1">
      <formula>LEN(TRIM(X84))=0</formula>
    </cfRule>
  </conditionalFormatting>
  <conditionalFormatting sqref="X84:X86">
    <cfRule type="cellIs" dxfId="106" priority="31" operator="greaterThan">
      <formula>1000</formula>
    </cfRule>
  </conditionalFormatting>
  <conditionalFormatting sqref="V84:V86">
    <cfRule type="containsBlanks" dxfId="105" priority="30" stopIfTrue="1">
      <formula>LEN(TRIM(V84))=0</formula>
    </cfRule>
  </conditionalFormatting>
  <conditionalFormatting sqref="V84:V86">
    <cfRule type="cellIs" dxfId="104" priority="29" operator="greaterThan">
      <formula>1000</formula>
    </cfRule>
  </conditionalFormatting>
  <conditionalFormatting sqref="X89:X91">
    <cfRule type="containsBlanks" dxfId="103" priority="28" stopIfTrue="1">
      <formula>LEN(TRIM(X89))=0</formula>
    </cfRule>
  </conditionalFormatting>
  <conditionalFormatting sqref="X89:X91">
    <cfRule type="cellIs" dxfId="102" priority="27" operator="greaterThan">
      <formula>1000</formula>
    </cfRule>
  </conditionalFormatting>
  <conditionalFormatting sqref="V89:V91">
    <cfRule type="containsBlanks" dxfId="101" priority="26" stopIfTrue="1">
      <formula>LEN(TRIM(V89))=0</formula>
    </cfRule>
  </conditionalFormatting>
  <conditionalFormatting sqref="V89:V91">
    <cfRule type="cellIs" dxfId="100" priority="25" operator="greaterThan">
      <formula>1000</formula>
    </cfRule>
  </conditionalFormatting>
  <conditionalFormatting sqref="V7:V17">
    <cfRule type="containsBlanks" dxfId="99" priority="23" stopIfTrue="1">
      <formula>LEN(TRIM(V7))=0</formula>
    </cfRule>
    <cfRule type="cellIs" dxfId="98" priority="24" operator="greaterThan">
      <formula>999</formula>
    </cfRule>
  </conditionalFormatting>
  <conditionalFormatting sqref="V18">
    <cfRule type="containsBlanks" dxfId="97" priority="21" stopIfTrue="1">
      <formula>LEN(TRIM(V18))=0</formula>
    </cfRule>
    <cfRule type="cellIs" dxfId="96" priority="22" operator="notBetween">
      <formula>800</formula>
      <formula>1399</formula>
    </cfRule>
  </conditionalFormatting>
  <conditionalFormatting sqref="AD84:AD86">
    <cfRule type="containsBlanks" dxfId="93" priority="12" stopIfTrue="1">
      <formula>LEN(TRIM(AD84))=0</formula>
    </cfRule>
  </conditionalFormatting>
  <conditionalFormatting sqref="AD84:AD86">
    <cfRule type="cellIs" dxfId="92" priority="11" operator="greaterThan">
      <formula>1000</formula>
    </cfRule>
  </conditionalFormatting>
  <conditionalFormatting sqref="AB84:AB86">
    <cfRule type="containsBlanks" dxfId="85" priority="10" stopIfTrue="1">
      <formula>LEN(TRIM(AB84))=0</formula>
    </cfRule>
  </conditionalFormatting>
  <conditionalFormatting sqref="AB84:AB86">
    <cfRule type="cellIs" dxfId="84" priority="9" operator="greaterThan">
      <formula>1000</formula>
    </cfRule>
  </conditionalFormatting>
  <conditionalFormatting sqref="AD89:AD91">
    <cfRule type="cellIs" dxfId="82" priority="7" operator="greaterThan">
      <formula>1000</formula>
    </cfRule>
  </conditionalFormatting>
  <conditionalFormatting sqref="AD89:AD91">
    <cfRule type="containsBlanks" dxfId="79" priority="8" stopIfTrue="1">
      <formula>LEN(TRIM(AD89))=0</formula>
    </cfRule>
  </conditionalFormatting>
  <conditionalFormatting sqref="AB89:AB91">
    <cfRule type="containsBlanks" dxfId="11" priority="6" stopIfTrue="1">
      <formula>LEN(TRIM(AB89))=0</formula>
    </cfRule>
  </conditionalFormatting>
  <conditionalFormatting sqref="AB89:AB91">
    <cfRule type="cellIs" dxfId="9" priority="5" operator="greaterThan">
      <formula>1000</formula>
    </cfRule>
  </conditionalFormatting>
  <conditionalFormatting sqref="AD101:AD103">
    <cfRule type="containsBlanks" dxfId="7" priority="4" stopIfTrue="1">
      <formula>LEN(TRIM(AD101))=0</formula>
    </cfRule>
  </conditionalFormatting>
  <conditionalFormatting sqref="AD101:AD103">
    <cfRule type="cellIs" dxfId="5" priority="3" operator="greaterThan">
      <formula>1000</formula>
    </cfRule>
  </conditionalFormatting>
  <conditionalFormatting sqref="AB101:AB103">
    <cfRule type="containsBlanks" dxfId="3" priority="2" stopIfTrue="1">
      <formula>LEN(TRIM(AB101))=0</formula>
    </cfRule>
  </conditionalFormatting>
  <conditionalFormatting sqref="AB101:AB103">
    <cfRule type="cellIs" dxfId="1" priority="1" operator="greaterThan">
      <formula>1000</formula>
    </cfRule>
  </conditionalFormatting>
  <pageMargins left="0" right="0" top="0" bottom="0" header="0.31496062992125984" footer="0.31496062992125984"/>
  <pageSetup paperSize="9" scale="36" orientation="landscape" r:id="rId1"/>
  <ignoredErrors>
    <ignoredError sqref="G31 N39 F40:G40 F79:G79 G77:G78 A42:A44 N42:N44 N32:N36 A34:A39 N47 N13 N8 N16 F60:G76 F35:G38 F43:G47 E39:G39 F32:G33 G41:G42 E34:G34" emptyCellReference="1"/>
    <ignoredError sqref="R27 R26 E2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49" workbookViewId="0">
      <selection activeCell="A68" sqref="A1:B68"/>
    </sheetView>
  </sheetViews>
  <sheetFormatPr baseColWidth="10" defaultRowHeight="15" x14ac:dyDescent="0.25"/>
  <cols>
    <col min="1" max="1" width="22.42578125" bestFit="1" customWidth="1"/>
  </cols>
  <sheetData>
    <row r="1" spans="1:2" x14ac:dyDescent="0.25">
      <c r="A1" t="s">
        <v>18</v>
      </c>
      <c r="B1" t="s">
        <v>5</v>
      </c>
    </row>
    <row r="2" spans="1:2" x14ac:dyDescent="0.25">
      <c r="A2" s="10" t="s">
        <v>27</v>
      </c>
      <c r="B2" s="10">
        <v>931</v>
      </c>
    </row>
    <row r="3" spans="1:2" x14ac:dyDescent="0.25">
      <c r="A3" s="10" t="s">
        <v>9</v>
      </c>
      <c r="B3" s="10">
        <v>908</v>
      </c>
    </row>
    <row r="4" spans="1:2" x14ac:dyDescent="0.25">
      <c r="A4" s="10" t="s">
        <v>26</v>
      </c>
      <c r="B4" s="10">
        <v>905</v>
      </c>
    </row>
    <row r="5" spans="1:2" x14ac:dyDescent="0.25">
      <c r="A5" s="10" t="s">
        <v>81</v>
      </c>
      <c r="B5" s="10">
        <v>817</v>
      </c>
    </row>
    <row r="6" spans="1:2" x14ac:dyDescent="0.25">
      <c r="A6" s="10" t="s">
        <v>125</v>
      </c>
      <c r="B6" s="10">
        <v>785</v>
      </c>
    </row>
    <row r="7" spans="1:2" x14ac:dyDescent="0.25">
      <c r="A7" s="10" t="s">
        <v>8</v>
      </c>
      <c r="B7" s="10">
        <v>775</v>
      </c>
    </row>
    <row r="8" spans="1:2" x14ac:dyDescent="0.25">
      <c r="A8" s="10" t="s">
        <v>20</v>
      </c>
      <c r="B8" s="10">
        <v>774</v>
      </c>
    </row>
    <row r="9" spans="1:2" x14ac:dyDescent="0.25">
      <c r="A9" s="10" t="s">
        <v>23</v>
      </c>
      <c r="B9" s="10">
        <v>771</v>
      </c>
    </row>
    <row r="10" spans="1:2" x14ac:dyDescent="0.25">
      <c r="A10" s="10" t="s">
        <v>88</v>
      </c>
      <c r="B10" s="10">
        <v>764</v>
      </c>
    </row>
    <row r="11" spans="1:2" x14ac:dyDescent="0.25">
      <c r="A11" s="9" t="s">
        <v>56</v>
      </c>
      <c r="B11" s="10">
        <v>742</v>
      </c>
    </row>
    <row r="12" spans="1:2" x14ac:dyDescent="0.25">
      <c r="A12" s="9" t="s">
        <v>34</v>
      </c>
      <c r="B12" s="10">
        <v>741</v>
      </c>
    </row>
    <row r="13" spans="1:2" x14ac:dyDescent="0.25">
      <c r="A13" s="10" t="s">
        <v>120</v>
      </c>
      <c r="B13" s="10">
        <v>722</v>
      </c>
    </row>
    <row r="14" spans="1:2" x14ac:dyDescent="0.25">
      <c r="A14" s="10" t="s">
        <v>54</v>
      </c>
      <c r="B14" s="10">
        <v>718</v>
      </c>
    </row>
    <row r="15" spans="1:2" x14ac:dyDescent="0.25">
      <c r="A15" s="10" t="s">
        <v>108</v>
      </c>
      <c r="B15" s="10">
        <v>693</v>
      </c>
    </row>
    <row r="16" spans="1:2" x14ac:dyDescent="0.25">
      <c r="A16" s="10" t="s">
        <v>86</v>
      </c>
      <c r="B16" s="10">
        <v>692</v>
      </c>
    </row>
    <row r="17" spans="1:2" x14ac:dyDescent="0.25">
      <c r="A17" s="10" t="s">
        <v>96</v>
      </c>
      <c r="B17" s="10">
        <v>689</v>
      </c>
    </row>
    <row r="18" spans="1:2" x14ac:dyDescent="0.25">
      <c r="A18" s="10" t="s">
        <v>103</v>
      </c>
      <c r="B18" s="10">
        <v>688</v>
      </c>
    </row>
    <row r="19" spans="1:2" x14ac:dyDescent="0.25">
      <c r="A19" s="10" t="s">
        <v>82</v>
      </c>
      <c r="B19" s="10">
        <v>679</v>
      </c>
    </row>
    <row r="20" spans="1:2" x14ac:dyDescent="0.25">
      <c r="A20" s="10" t="s">
        <v>83</v>
      </c>
      <c r="B20" s="10">
        <v>677</v>
      </c>
    </row>
    <row r="21" spans="1:2" x14ac:dyDescent="0.25">
      <c r="A21" s="10" t="s">
        <v>53</v>
      </c>
      <c r="B21" s="10">
        <v>677</v>
      </c>
    </row>
    <row r="22" spans="1:2" x14ac:dyDescent="0.25">
      <c r="A22" s="10" t="s">
        <v>100</v>
      </c>
      <c r="B22" s="10">
        <v>674</v>
      </c>
    </row>
    <row r="23" spans="1:2" x14ac:dyDescent="0.25">
      <c r="A23" s="10" t="s">
        <v>30</v>
      </c>
      <c r="B23" s="10">
        <v>652</v>
      </c>
    </row>
    <row r="24" spans="1:2" x14ac:dyDescent="0.25">
      <c r="A24" s="10" t="s">
        <v>25</v>
      </c>
      <c r="B24" s="10">
        <v>650</v>
      </c>
    </row>
    <row r="25" spans="1:2" x14ac:dyDescent="0.25">
      <c r="A25" s="10" t="s">
        <v>97</v>
      </c>
      <c r="B25" s="10">
        <v>639</v>
      </c>
    </row>
    <row r="26" spans="1:2" x14ac:dyDescent="0.25">
      <c r="A26" s="10" t="s">
        <v>104</v>
      </c>
      <c r="B26" s="10">
        <v>639</v>
      </c>
    </row>
    <row r="27" spans="1:2" x14ac:dyDescent="0.25">
      <c r="A27" s="10" t="s">
        <v>113</v>
      </c>
      <c r="B27" s="10">
        <v>638</v>
      </c>
    </row>
    <row r="28" spans="1:2" x14ac:dyDescent="0.25">
      <c r="A28" s="10" t="s">
        <v>85</v>
      </c>
      <c r="B28" s="10">
        <v>636</v>
      </c>
    </row>
    <row r="29" spans="1:2" x14ac:dyDescent="0.25">
      <c r="A29" s="10" t="s">
        <v>94</v>
      </c>
      <c r="B29" s="10">
        <v>635</v>
      </c>
    </row>
    <row r="30" spans="1:2" x14ac:dyDescent="0.25">
      <c r="A30" s="10" t="s">
        <v>121</v>
      </c>
      <c r="B30" s="10">
        <v>634</v>
      </c>
    </row>
    <row r="31" spans="1:2" x14ac:dyDescent="0.25">
      <c r="A31" s="42" t="s">
        <v>118</v>
      </c>
      <c r="B31" s="10">
        <v>630</v>
      </c>
    </row>
    <row r="32" spans="1:2" x14ac:dyDescent="0.25">
      <c r="A32" s="10" t="s">
        <v>127</v>
      </c>
      <c r="B32" s="10">
        <v>628</v>
      </c>
    </row>
    <row r="33" spans="1:2" x14ac:dyDescent="0.25">
      <c r="A33" s="10" t="s">
        <v>55</v>
      </c>
      <c r="B33" s="10">
        <v>625</v>
      </c>
    </row>
    <row r="34" spans="1:2" x14ac:dyDescent="0.25">
      <c r="A34" s="10" t="s">
        <v>29</v>
      </c>
      <c r="B34" s="10">
        <v>618</v>
      </c>
    </row>
    <row r="35" spans="1:2" x14ac:dyDescent="0.25">
      <c r="A35" s="10" t="s">
        <v>114</v>
      </c>
      <c r="B35" s="10">
        <v>606</v>
      </c>
    </row>
    <row r="36" spans="1:2" x14ac:dyDescent="0.25">
      <c r="A36" s="42" t="s">
        <v>109</v>
      </c>
      <c r="B36" s="10">
        <v>596</v>
      </c>
    </row>
    <row r="37" spans="1:2" x14ac:dyDescent="0.25">
      <c r="A37" s="10" t="s">
        <v>89</v>
      </c>
      <c r="B37" s="10">
        <v>583</v>
      </c>
    </row>
    <row r="38" spans="1:2" x14ac:dyDescent="0.25">
      <c r="A38" s="12" t="s">
        <v>90</v>
      </c>
      <c r="B38" s="10">
        <v>583</v>
      </c>
    </row>
    <row r="39" spans="1:2" x14ac:dyDescent="0.25">
      <c r="A39" s="12" t="s">
        <v>130</v>
      </c>
      <c r="B39" s="10">
        <v>576</v>
      </c>
    </row>
    <row r="40" spans="1:2" x14ac:dyDescent="0.25">
      <c r="A40" s="12" t="s">
        <v>105</v>
      </c>
      <c r="B40" s="10">
        <v>574</v>
      </c>
    </row>
    <row r="41" spans="1:2" x14ac:dyDescent="0.25">
      <c r="A41" s="12" t="s">
        <v>95</v>
      </c>
      <c r="B41" s="10">
        <v>571</v>
      </c>
    </row>
    <row r="42" spans="1:2" x14ac:dyDescent="0.25">
      <c r="A42" s="12" t="s">
        <v>123</v>
      </c>
      <c r="B42" s="10">
        <v>554</v>
      </c>
    </row>
    <row r="43" spans="1:2" x14ac:dyDescent="0.25">
      <c r="A43" s="12" t="s">
        <v>84</v>
      </c>
      <c r="B43" s="10">
        <v>553</v>
      </c>
    </row>
    <row r="44" spans="1:2" x14ac:dyDescent="0.25">
      <c r="A44" s="12" t="s">
        <v>31</v>
      </c>
      <c r="B44" s="10">
        <v>542</v>
      </c>
    </row>
    <row r="45" spans="1:2" x14ac:dyDescent="0.25">
      <c r="A45" s="12" t="s">
        <v>101</v>
      </c>
      <c r="B45" s="10">
        <v>539</v>
      </c>
    </row>
    <row r="46" spans="1:2" x14ac:dyDescent="0.25">
      <c r="A46" s="10" t="s">
        <v>79</v>
      </c>
      <c r="B46" s="12">
        <v>538</v>
      </c>
    </row>
    <row r="47" spans="1:2" x14ac:dyDescent="0.25">
      <c r="A47" s="12" t="s">
        <v>98</v>
      </c>
      <c r="B47" s="10">
        <v>530</v>
      </c>
    </row>
    <row r="48" spans="1:2" x14ac:dyDescent="0.25">
      <c r="A48" s="10" t="s">
        <v>116</v>
      </c>
      <c r="B48" s="12">
        <v>529</v>
      </c>
    </row>
    <row r="49" spans="1:2" x14ac:dyDescent="0.25">
      <c r="A49" s="12" t="s">
        <v>111</v>
      </c>
      <c r="B49" s="10">
        <v>506</v>
      </c>
    </row>
    <row r="50" spans="1:2" x14ac:dyDescent="0.25">
      <c r="A50" s="12" t="s">
        <v>37</v>
      </c>
      <c r="B50" s="10">
        <v>505</v>
      </c>
    </row>
    <row r="51" spans="1:2" x14ac:dyDescent="0.25">
      <c r="A51" s="10" t="s">
        <v>115</v>
      </c>
      <c r="B51" s="12">
        <v>500</v>
      </c>
    </row>
    <row r="52" spans="1:2" x14ac:dyDescent="0.25">
      <c r="A52" s="12" t="s">
        <v>132</v>
      </c>
      <c r="B52" s="10">
        <v>500</v>
      </c>
    </row>
    <row r="53" spans="1:2" x14ac:dyDescent="0.25">
      <c r="A53" s="10" t="s">
        <v>102</v>
      </c>
      <c r="B53" s="12">
        <v>500</v>
      </c>
    </row>
    <row r="54" spans="1:2" x14ac:dyDescent="0.25">
      <c r="A54" s="10" t="s">
        <v>119</v>
      </c>
      <c r="B54" s="12">
        <v>500</v>
      </c>
    </row>
    <row r="55" spans="1:2" x14ac:dyDescent="0.25">
      <c r="A55" s="12" t="s">
        <v>91</v>
      </c>
      <c r="B55" s="10">
        <v>500</v>
      </c>
    </row>
    <row r="56" spans="1:2" x14ac:dyDescent="0.25">
      <c r="A56" s="10" t="s">
        <v>129</v>
      </c>
      <c r="B56" s="12">
        <v>500</v>
      </c>
    </row>
    <row r="57" spans="1:2" x14ac:dyDescent="0.25">
      <c r="A57" s="10" t="s">
        <v>110</v>
      </c>
      <c r="B57" s="12">
        <v>500</v>
      </c>
    </row>
    <row r="58" spans="1:2" x14ac:dyDescent="0.25">
      <c r="A58" s="10" t="s">
        <v>99</v>
      </c>
      <c r="B58" s="12">
        <v>500</v>
      </c>
    </row>
    <row r="59" spans="1:2" x14ac:dyDescent="0.25">
      <c r="A59" s="10" t="s">
        <v>122</v>
      </c>
      <c r="B59" s="12">
        <v>500</v>
      </c>
    </row>
    <row r="60" spans="1:2" x14ac:dyDescent="0.25">
      <c r="A60" s="10" t="s">
        <v>57</v>
      </c>
      <c r="B60" s="12">
        <v>500</v>
      </c>
    </row>
    <row r="61" spans="1:2" x14ac:dyDescent="0.25">
      <c r="A61" s="10" t="s">
        <v>126</v>
      </c>
      <c r="B61" s="12">
        <v>500</v>
      </c>
    </row>
    <row r="62" spans="1:2" x14ac:dyDescent="0.25">
      <c r="A62" s="10" t="s">
        <v>112</v>
      </c>
      <c r="B62" s="12">
        <v>500</v>
      </c>
    </row>
    <row r="63" spans="1:2" x14ac:dyDescent="0.25">
      <c r="A63" s="12" t="s">
        <v>124</v>
      </c>
      <c r="B63" s="10">
        <v>500</v>
      </c>
    </row>
    <row r="64" spans="1:2" x14ac:dyDescent="0.25">
      <c r="A64" s="10" t="s">
        <v>46</v>
      </c>
      <c r="B64" s="12">
        <v>500</v>
      </c>
    </row>
    <row r="65" spans="1:2" x14ac:dyDescent="0.25">
      <c r="A65" s="10" t="s">
        <v>117</v>
      </c>
      <c r="B65" s="12">
        <v>500</v>
      </c>
    </row>
    <row r="66" spans="1:2" x14ac:dyDescent="0.25">
      <c r="A66" s="10" t="s">
        <v>106</v>
      </c>
      <c r="B66" s="12">
        <v>500</v>
      </c>
    </row>
    <row r="67" spans="1:2" x14ac:dyDescent="0.25">
      <c r="A67" s="10" t="s">
        <v>107</v>
      </c>
      <c r="B67" s="12">
        <v>500</v>
      </c>
    </row>
    <row r="68" spans="1:2" x14ac:dyDescent="0.25">
      <c r="A68" s="10" t="s">
        <v>36</v>
      </c>
      <c r="B68" s="12">
        <v>500</v>
      </c>
    </row>
    <row r="69" spans="1:2" x14ac:dyDescent="0.25">
      <c r="A69" s="10"/>
      <c r="B69" s="12"/>
    </row>
    <row r="70" spans="1:2" x14ac:dyDescent="0.25">
      <c r="A70" s="10"/>
      <c r="B70" s="12"/>
    </row>
    <row r="71" spans="1:2" x14ac:dyDescent="0.25">
      <c r="A71" s="10"/>
      <c r="B71" s="12"/>
    </row>
    <row r="72" spans="1:2" x14ac:dyDescent="0.25">
      <c r="A72" s="10"/>
      <c r="B72" s="12"/>
    </row>
    <row r="73" spans="1:2" x14ac:dyDescent="0.25">
      <c r="A73" s="10"/>
      <c r="B73" s="12"/>
    </row>
  </sheetData>
  <sortState ref="A2:B68">
    <sortCondition descending="1" ref="B2:B68"/>
    <sortCondition ref="A2:A68"/>
  </sortState>
  <conditionalFormatting sqref="B73">
    <cfRule type="containsBlanks" dxfId="77" priority="67" stopIfTrue="1">
      <formula>LEN(TRIM(B73))=0</formula>
    </cfRule>
    <cfRule type="cellIs" dxfId="76" priority="68" operator="greaterThan">
      <formula>999</formula>
    </cfRule>
  </conditionalFormatting>
  <conditionalFormatting sqref="B2:B12">
    <cfRule type="containsBlanks" dxfId="75" priority="63" stopIfTrue="1">
      <formula>LEN(TRIM(B2))=0</formula>
    </cfRule>
    <cfRule type="cellIs" dxfId="74" priority="64" operator="greaterThan">
      <formula>999</formula>
    </cfRule>
  </conditionalFormatting>
  <conditionalFormatting sqref="B25">
    <cfRule type="containsBlanks" dxfId="73" priority="57" stopIfTrue="1">
      <formula>LEN(TRIM(B25))=0</formula>
    </cfRule>
    <cfRule type="cellIs" dxfId="72" priority="58" operator="greaterThan">
      <formula>999</formula>
    </cfRule>
  </conditionalFormatting>
  <conditionalFormatting sqref="B13">
    <cfRule type="containsBlanks" dxfId="71" priority="61" stopIfTrue="1">
      <formula>LEN(TRIM(B13))=0</formula>
    </cfRule>
    <cfRule type="cellIs" dxfId="70" priority="62" operator="greaterThan">
      <formula>999</formula>
    </cfRule>
  </conditionalFormatting>
  <conditionalFormatting sqref="B14:B24">
    <cfRule type="containsBlanks" dxfId="69" priority="59" stopIfTrue="1">
      <formula>LEN(TRIM(B14))=0</formula>
    </cfRule>
    <cfRule type="cellIs" dxfId="68" priority="60" operator="greaterThan">
      <formula>999</formula>
    </cfRule>
  </conditionalFormatting>
  <conditionalFormatting sqref="B38:B41 B44:B45">
    <cfRule type="containsBlanks" dxfId="67" priority="51" stopIfTrue="1">
      <formula>LEN(TRIM(B38))=0</formula>
    </cfRule>
    <cfRule type="cellIs" dxfId="66" priority="52" operator="greaterThan">
      <formula>999</formula>
    </cfRule>
  </conditionalFormatting>
  <conditionalFormatting sqref="B26:B36">
    <cfRule type="containsBlanks" dxfId="65" priority="55" stopIfTrue="1">
      <formula>LEN(TRIM(B26))=0</formula>
    </cfRule>
    <cfRule type="cellIs" dxfId="64" priority="56" operator="greaterThan">
      <formula>999</formula>
    </cfRule>
  </conditionalFormatting>
  <conditionalFormatting sqref="B37">
    <cfRule type="containsBlanks" dxfId="63" priority="53" stopIfTrue="1">
      <formula>LEN(TRIM(B37))=0</formula>
    </cfRule>
    <cfRule type="cellIs" dxfId="62" priority="54" operator="greaterThan">
      <formula>999</formula>
    </cfRule>
  </conditionalFormatting>
  <conditionalFormatting sqref="B42:B43">
    <cfRule type="containsBlanks" dxfId="59" priority="47" stopIfTrue="1">
      <formula>LEN(TRIM(B42))=0</formula>
    </cfRule>
    <cfRule type="cellIs" dxfId="58" priority="48" operator="greaterThan">
      <formula>999</formula>
    </cfRule>
  </conditionalFormatting>
  <conditionalFormatting sqref="B46">
    <cfRule type="containsBlanks" dxfId="57" priority="45" stopIfTrue="1">
      <formula>LEN(TRIM(B46))=0</formula>
    </cfRule>
    <cfRule type="cellIs" dxfId="56" priority="46" operator="greaterThan">
      <formula>999</formula>
    </cfRule>
  </conditionalFormatting>
  <conditionalFormatting sqref="B47">
    <cfRule type="containsBlanks" dxfId="55" priority="43" stopIfTrue="1">
      <formula>LEN(TRIM(B47))=0</formula>
    </cfRule>
    <cfRule type="cellIs" dxfId="54" priority="44" operator="greaterThan">
      <formula>999</formula>
    </cfRule>
  </conditionalFormatting>
  <conditionalFormatting sqref="B48">
    <cfRule type="containsBlanks" dxfId="53" priority="41" stopIfTrue="1">
      <formula>LEN(TRIM(B48))=0</formula>
    </cfRule>
    <cfRule type="cellIs" dxfId="52" priority="42" operator="greaterThan">
      <formula>999</formula>
    </cfRule>
  </conditionalFormatting>
  <conditionalFormatting sqref="B49">
    <cfRule type="containsBlanks" dxfId="51" priority="39" stopIfTrue="1">
      <formula>LEN(TRIM(B49))=0</formula>
    </cfRule>
    <cfRule type="cellIs" dxfId="50" priority="40" operator="greaterThan">
      <formula>999</formula>
    </cfRule>
  </conditionalFormatting>
  <conditionalFormatting sqref="B50">
    <cfRule type="containsBlanks" dxfId="49" priority="37" stopIfTrue="1">
      <formula>LEN(TRIM(B50))=0</formula>
    </cfRule>
    <cfRule type="cellIs" dxfId="48" priority="38" operator="greaterThan">
      <formula>999</formula>
    </cfRule>
  </conditionalFormatting>
  <conditionalFormatting sqref="B51">
    <cfRule type="containsBlanks" dxfId="47" priority="35" stopIfTrue="1">
      <formula>LEN(TRIM(B51))=0</formula>
    </cfRule>
    <cfRule type="cellIs" dxfId="46" priority="36" operator="greaterThan">
      <formula>999</formula>
    </cfRule>
  </conditionalFormatting>
  <conditionalFormatting sqref="B52">
    <cfRule type="containsBlanks" dxfId="45" priority="33" stopIfTrue="1">
      <formula>LEN(TRIM(B52))=0</formula>
    </cfRule>
    <cfRule type="cellIs" dxfId="44" priority="34" operator="greaterThan">
      <formula>999</formula>
    </cfRule>
  </conditionalFormatting>
  <conditionalFormatting sqref="B53">
    <cfRule type="containsBlanks" dxfId="43" priority="31" stopIfTrue="1">
      <formula>LEN(TRIM(B53))=0</formula>
    </cfRule>
    <cfRule type="cellIs" dxfId="42" priority="32" operator="greaterThan">
      <formula>999</formula>
    </cfRule>
  </conditionalFormatting>
  <conditionalFormatting sqref="B54">
    <cfRule type="containsBlanks" dxfId="41" priority="29" stopIfTrue="1">
      <formula>LEN(TRIM(B54))=0</formula>
    </cfRule>
    <cfRule type="cellIs" dxfId="40" priority="30" operator="greaterThan">
      <formula>999</formula>
    </cfRule>
  </conditionalFormatting>
  <conditionalFormatting sqref="B55">
    <cfRule type="containsBlanks" dxfId="39" priority="27" stopIfTrue="1">
      <formula>LEN(TRIM(B55))=0</formula>
    </cfRule>
    <cfRule type="cellIs" dxfId="38" priority="28" operator="greaterThan">
      <formula>999</formula>
    </cfRule>
  </conditionalFormatting>
  <conditionalFormatting sqref="B56">
    <cfRule type="containsBlanks" dxfId="37" priority="25" stopIfTrue="1">
      <formula>LEN(TRIM(B56))=0</formula>
    </cfRule>
    <cfRule type="cellIs" dxfId="36" priority="26" operator="greaterThan">
      <formula>999</formula>
    </cfRule>
  </conditionalFormatting>
  <conditionalFormatting sqref="B57">
    <cfRule type="containsBlanks" dxfId="35" priority="23" stopIfTrue="1">
      <formula>LEN(TRIM(B57))=0</formula>
    </cfRule>
    <cfRule type="cellIs" dxfId="34" priority="24" operator="greaterThan">
      <formula>999</formula>
    </cfRule>
  </conditionalFormatting>
  <conditionalFormatting sqref="B58">
    <cfRule type="containsBlanks" dxfId="33" priority="21" stopIfTrue="1">
      <formula>LEN(TRIM(B58))=0</formula>
    </cfRule>
    <cfRule type="cellIs" dxfId="32" priority="22" operator="greaterThan">
      <formula>999</formula>
    </cfRule>
  </conditionalFormatting>
  <conditionalFormatting sqref="B59">
    <cfRule type="containsBlanks" dxfId="31" priority="19" stopIfTrue="1">
      <formula>LEN(TRIM(B59))=0</formula>
    </cfRule>
    <cfRule type="cellIs" dxfId="30" priority="20" operator="greaterThan">
      <formula>999</formula>
    </cfRule>
  </conditionalFormatting>
  <conditionalFormatting sqref="B60">
    <cfRule type="containsBlanks" dxfId="29" priority="17" stopIfTrue="1">
      <formula>LEN(TRIM(B60))=0</formula>
    </cfRule>
    <cfRule type="cellIs" dxfId="28" priority="18" operator="greaterThan">
      <formula>999</formula>
    </cfRule>
  </conditionalFormatting>
  <conditionalFormatting sqref="B61">
    <cfRule type="containsBlanks" dxfId="27" priority="15" stopIfTrue="1">
      <formula>LEN(TRIM(B61))=0</formula>
    </cfRule>
    <cfRule type="cellIs" dxfId="26" priority="16" operator="greaterThan">
      <formula>999</formula>
    </cfRule>
  </conditionalFormatting>
  <conditionalFormatting sqref="B62 B69:B72">
    <cfRule type="containsBlanks" dxfId="25" priority="13" stopIfTrue="1">
      <formula>LEN(TRIM(B62))=0</formula>
    </cfRule>
    <cfRule type="cellIs" dxfId="24" priority="14" operator="greaterThan">
      <formula>999</formula>
    </cfRule>
  </conditionalFormatting>
  <conditionalFormatting sqref="B63">
    <cfRule type="containsBlanks" dxfId="23" priority="11" stopIfTrue="1">
      <formula>LEN(TRIM(B63))=0</formula>
    </cfRule>
    <cfRule type="cellIs" dxfId="22" priority="12" operator="greaterThan">
      <formula>999</formula>
    </cfRule>
  </conditionalFormatting>
  <conditionalFormatting sqref="B64">
    <cfRule type="containsBlanks" dxfId="21" priority="9" stopIfTrue="1">
      <formula>LEN(TRIM(B64))=0</formula>
    </cfRule>
    <cfRule type="cellIs" dxfId="20" priority="10" operator="greaterThan">
      <formula>999</formula>
    </cfRule>
  </conditionalFormatting>
  <conditionalFormatting sqref="B65">
    <cfRule type="containsBlanks" dxfId="19" priority="7" stopIfTrue="1">
      <formula>LEN(TRIM(B65))=0</formula>
    </cfRule>
    <cfRule type="cellIs" dxfId="18" priority="8" operator="greaterThan">
      <formula>999</formula>
    </cfRule>
  </conditionalFormatting>
  <conditionalFormatting sqref="B66">
    <cfRule type="containsBlanks" dxfId="17" priority="5" stopIfTrue="1">
      <formula>LEN(TRIM(B66))=0</formula>
    </cfRule>
    <cfRule type="cellIs" dxfId="16" priority="6" operator="greaterThan">
      <formula>999</formula>
    </cfRule>
  </conditionalFormatting>
  <conditionalFormatting sqref="B67">
    <cfRule type="containsBlanks" dxfId="15" priority="3" stopIfTrue="1">
      <formula>LEN(TRIM(B67))=0</formula>
    </cfRule>
    <cfRule type="cellIs" dxfId="14" priority="4" operator="greaterThan">
      <formula>999</formula>
    </cfRule>
  </conditionalFormatting>
  <conditionalFormatting sqref="B68">
    <cfRule type="containsBlanks" dxfId="13" priority="1" stopIfTrue="1">
      <formula>LEN(TRIM(B68))=0</formula>
    </cfRule>
    <cfRule type="cellIs" dxfId="12" priority="2" operator="greaterThan">
      <formula>999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Championnat</vt:lpstr>
      <vt:lpstr>Joueurs</vt:lpstr>
      <vt:lpstr>Noms</vt:lpstr>
      <vt:lpstr>Points</vt:lpstr>
      <vt:lpstr>Championnat!Zone_d_impression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Cyril Tchouf</cp:lastModifiedBy>
  <cp:lastPrinted>2023-02-05T17:11:25Z</cp:lastPrinted>
  <dcterms:created xsi:type="dcterms:W3CDTF">2018-11-14T14:11:10Z</dcterms:created>
  <dcterms:modified xsi:type="dcterms:W3CDTF">2023-02-05T17:12:50Z</dcterms:modified>
</cp:coreProperties>
</file>